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Е ОТЧЕТЫ\ОТЧЕТЫ АФР\Отчетность KASE\"/>
    </mc:Choice>
  </mc:AlternateContent>
  <xr:revisionPtr revIDLastSave="0" documentId="8_{E77EF1F6-80A6-424F-8232-9A51E7447921}" xr6:coauthVersionLast="47" xr6:coauthVersionMax="47" xr10:uidLastSave="{00000000-0000-0000-0000-000000000000}"/>
  <bookViews>
    <workbookView xWindow="-120" yWindow="-120" windowWidth="29040" windowHeight="15840" xr2:uid="{ECAE1B0D-F089-419A-8D89-199D134D3F85}"/>
  </bookViews>
  <sheets>
    <sheet name="Баланс UDC" sheetId="2" r:id="rId1"/>
    <sheet name="ОПУ UDC" sheetId="3" r:id="rId2"/>
  </sheets>
  <externalReferences>
    <externalReference r:id="rId3"/>
  </externalReferences>
  <definedNames>
    <definedName name="_xlnm.Print_Area" localSheetId="0">'Баланс UDC'!$A$1:$E$128</definedName>
    <definedName name="_xlnm.Print_Area" localSheetId="1">'ОПУ UDC'!$A$1:$H$126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I12" i="2" s="1"/>
  <c r="B124" i="2"/>
  <c r="C110" i="2"/>
  <c r="C109" i="2"/>
  <c r="C107" i="2" s="1"/>
  <c r="C111" i="2" s="1"/>
  <c r="I103" i="2"/>
  <c r="C103" i="2"/>
  <c r="I93" i="2"/>
  <c r="C91" i="2"/>
  <c r="I91" i="2" s="1"/>
  <c r="C90" i="2"/>
  <c r="I90" i="2" s="1"/>
  <c r="I89" i="2"/>
  <c r="C88" i="2"/>
  <c r="I88" i="2" s="1"/>
  <c r="I87" i="2"/>
  <c r="I86" i="2"/>
  <c r="I85" i="2"/>
  <c r="I84" i="2"/>
  <c r="I83" i="2"/>
  <c r="I82" i="2"/>
  <c r="I81" i="2"/>
  <c r="I80" i="2"/>
  <c r="I79" i="2"/>
  <c r="I78" i="2"/>
  <c r="I77" i="2"/>
  <c r="D77" i="2"/>
  <c r="I76" i="2"/>
  <c r="I75" i="2"/>
  <c r="I74" i="2"/>
  <c r="I73" i="2"/>
  <c r="I72" i="2"/>
  <c r="I71" i="2"/>
  <c r="I70" i="2"/>
  <c r="D69" i="2"/>
  <c r="D68" i="2" s="1"/>
  <c r="C69" i="2"/>
  <c r="F68" i="2"/>
  <c r="C68" i="2"/>
  <c r="I67" i="2"/>
  <c r="I66" i="2"/>
  <c r="C66" i="2"/>
  <c r="I65" i="2"/>
  <c r="I64" i="2"/>
  <c r="I63" i="2"/>
  <c r="I62" i="2"/>
  <c r="F62" i="2"/>
  <c r="G62" i="2" s="1"/>
  <c r="I61" i="2"/>
  <c r="I59" i="2"/>
  <c r="C58" i="2"/>
  <c r="I58" i="2" s="1"/>
  <c r="C57" i="2"/>
  <c r="I57" i="2" s="1"/>
  <c r="C56" i="2"/>
  <c r="I56" i="2" s="1"/>
  <c r="I55" i="2"/>
  <c r="I54" i="2"/>
  <c r="I53" i="2"/>
  <c r="I52" i="2"/>
  <c r="I51" i="2"/>
  <c r="I50" i="2"/>
  <c r="C49" i="2"/>
  <c r="I49" i="2" s="1"/>
  <c r="I48" i="2"/>
  <c r="I47" i="2"/>
  <c r="I46" i="2"/>
  <c r="I45" i="2"/>
  <c r="I44" i="2"/>
  <c r="I43" i="2"/>
  <c r="I42" i="2"/>
  <c r="I41" i="2"/>
  <c r="I40" i="2"/>
  <c r="I39" i="2"/>
  <c r="C39" i="2"/>
  <c r="I38" i="2"/>
  <c r="F37" i="2"/>
  <c r="C36" i="2"/>
  <c r="I35" i="2"/>
  <c r="I34" i="2"/>
  <c r="C34" i="2"/>
  <c r="C33" i="2"/>
  <c r="I33" i="2" s="1"/>
  <c r="I32" i="2"/>
  <c r="C31" i="2"/>
  <c r="I31" i="2" s="1"/>
  <c r="C30" i="2"/>
  <c r="I30" i="2" s="1"/>
  <c r="I29" i="2"/>
  <c r="I28" i="2"/>
  <c r="C28" i="2"/>
  <c r="I27" i="2"/>
  <c r="C26" i="2"/>
  <c r="I26" i="2" s="1"/>
  <c r="C25" i="2"/>
  <c r="I25" i="2" s="1"/>
  <c r="I24" i="2"/>
  <c r="C23" i="2"/>
  <c r="I23" i="2" s="1"/>
  <c r="I22" i="2"/>
  <c r="F22" i="2"/>
  <c r="C22" i="2"/>
  <c r="I21" i="2"/>
  <c r="G20" i="2"/>
  <c r="F20" i="2"/>
  <c r="C20" i="2"/>
  <c r="I20" i="2" s="1"/>
  <c r="I19" i="2"/>
  <c r="G19" i="2"/>
  <c r="C19" i="2"/>
  <c r="I18" i="2"/>
  <c r="G18" i="2"/>
  <c r="I17" i="2"/>
  <c r="F17" i="2"/>
  <c r="C17" i="2"/>
  <c r="I16" i="2"/>
  <c r="F16" i="2"/>
  <c r="G16" i="2" s="1"/>
  <c r="I15" i="2"/>
  <c r="G15" i="2"/>
  <c r="I14" i="2"/>
  <c r="G14" i="2"/>
  <c r="F14" i="2"/>
  <c r="I13" i="2"/>
  <c r="G13" i="2"/>
  <c r="F12" i="2"/>
  <c r="I11" i="2"/>
  <c r="C11" i="2"/>
  <c r="I10" i="2"/>
  <c r="G17" i="2" l="1"/>
  <c r="G22" i="2"/>
  <c r="C37" i="2"/>
  <c r="G37" i="2" s="1"/>
  <c r="C94" i="2"/>
  <c r="C112" i="2" s="1"/>
  <c r="G68" i="2"/>
  <c r="C9" i="2"/>
  <c r="I9" i="2" s="1"/>
  <c r="G12" i="2"/>
  <c r="D94" i="2"/>
  <c r="I68" i="2"/>
  <c r="I36" i="2"/>
  <c r="I37" i="2"/>
  <c r="I69" i="2"/>
  <c r="C60" i="2" l="1"/>
  <c r="I60" i="2" s="1"/>
  <c r="F60" i="2" l="1"/>
  <c r="C113" i="2"/>
  <c r="F110" i="2"/>
  <c r="G110" i="2" s="1"/>
</calcChain>
</file>

<file path=xl/sharedStrings.xml><?xml version="1.0" encoding="utf-8"?>
<sst xmlns="http://schemas.openxmlformats.org/spreadsheetml/2006/main" count="653" uniqueCount="443">
  <si>
    <t>Обязательства</t>
  </si>
  <si>
    <t>Приложение 15 к постановлению Правления Национального Банка Республики Казахстан от 28 января 2016 года №41</t>
  </si>
  <si>
    <t>Бухгалтерский баланс</t>
  </si>
  <si>
    <t>АО "UD Capital"</t>
  </si>
  <si>
    <t xml:space="preserve"> по состоянию на 1 </t>
  </si>
  <si>
    <t>Апреля 2024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</si>
  <si>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</si>
  <si>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</si>
  <si>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</si>
  <si>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</si>
  <si>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</si>
  <si>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проверка с формами</t>
  </si>
  <si>
    <t>для оддс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</si>
  <si>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</si>
  <si>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</si>
  <si>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</si>
  <si>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</si>
  <si>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</si>
  <si>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</si>
  <si>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</si>
  <si>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</si>
  <si>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</si>
  <si>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</si>
  <si>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</si>
  <si>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Вклады размещенные (за вычетом резервов на обесценение)</t>
  </si>
  <si>
    <t>3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</si>
  <si>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</si>
  <si>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</si>
  <si>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</si>
  <si>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</si>
  <si>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</si>
  <si>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</si>
  <si>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</si>
  <si>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</si>
  <si>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</si>
  <si>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</si>
  <si>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</si>
  <si>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</si>
  <si>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</si>
  <si>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</si>
  <si>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</si>
  <si>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</si>
  <si>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</si>
  <si>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</si>
  <si>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</si>
  <si>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</si>
  <si>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</si>
  <si>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</si>
  <si>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</si>
  <si>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</si>
  <si>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</si>
  <si>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</si>
  <si>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</si>
  <si>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Активы в форме права пользования (за вычетом амортизации и убытков от обесценения)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</si>
  <si>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</si>
  <si>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</si>
  <si>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</si>
  <si>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</si>
  <si>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</si>
  <si>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</si>
  <si>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</si>
  <si>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</si>
  <si>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</si>
  <si>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</si>
  <si>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</si>
  <si>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</si>
  <si>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</si>
  <si>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</si>
  <si>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</si>
  <si>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</si>
  <si>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</si>
  <si>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</si>
  <si>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</si>
  <si>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</si>
  <si>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</si>
  <si>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</si>
  <si>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</si>
  <si>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</si>
  <si>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</si>
  <si>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</si>
  <si>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</si>
  <si>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</si>
  <si>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</si>
  <si>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</si>
  <si>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</si>
  <si>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</si>
  <si>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</si>
  <si>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</si>
  <si>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</si>
  <si>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</si>
  <si>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</si>
  <si>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 xml:space="preserve">Текущее налоговое требование 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</si>
  <si>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</si>
  <si>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</si>
  <si>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</si>
  <si>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</si>
  <si>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</si>
  <si>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</si>
  <si>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</si>
  <si>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</si>
  <si>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</si>
  <si>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</si>
  <si>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</si>
  <si>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</si>
  <si>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</si>
  <si>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</si>
  <si>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</si>
  <si>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</si>
  <si>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</si>
  <si>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</si>
  <si>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</si>
  <si>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</si>
  <si>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</si>
  <si>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</si>
  <si>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</si>
  <si>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</si>
  <si>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</si>
  <si>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</si>
  <si>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</si>
  <si>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</si>
  <si>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</si>
  <si>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</si>
  <si>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</si>
  <si>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</si>
  <si>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</si>
  <si>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</si>
  <si>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</si>
  <si>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</si>
  <si>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</si>
  <si>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</si>
  <si>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</si>
  <si>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</si>
  <si>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</si>
  <si>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</si>
  <si>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</si>
  <si>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</si>
  <si>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</si>
  <si>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</si>
  <si>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</si>
  <si>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</si>
  <si>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</si>
  <si>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</si>
  <si>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</si>
  <si>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</si>
  <si>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</si>
  <si>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</si>
  <si>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</si>
  <si>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</si>
  <si>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</si>
  <si>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</si>
  <si>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</si>
  <si>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</si>
  <si>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</si>
  <si>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</si>
  <si>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</si>
  <si>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</si>
  <si>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</si>
  <si>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</si>
  <si>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</si>
  <si>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</si>
  <si>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</si>
  <si>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</si>
  <si>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</si>
  <si>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</si>
  <si>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</si>
  <si>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</si>
  <si>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</si>
  <si>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</si>
  <si>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</si>
  <si>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</si>
  <si>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</si>
  <si>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</si>
  <si>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 xml:space="preserve">Нераспределенная прибыль (непокрытый убыток): 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</si>
  <si>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</si>
  <si>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</si>
  <si>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</si>
  <si>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</si>
  <si>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</si>
  <si>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</si>
  <si>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48</t>
  </si>
  <si>
    <t>Итого капитал и обязательства (стр. 36+стр.43)</t>
  </si>
  <si>
    <t>49</t>
  </si>
  <si>
    <t xml:space="preserve">Примечание: </t>
  </si>
  <si>
    <t xml:space="preserve">Наименование </t>
  </si>
  <si>
    <t>Адрес</t>
  </si>
  <si>
    <t>мкр.Нур Алатау, ул.Т. Кожакеев, дом 36</t>
  </si>
  <si>
    <t xml:space="preserve">Телефон </t>
  </si>
  <si>
    <t>+7 /727/ 350 77 08</t>
  </si>
  <si>
    <t xml:space="preserve">Адрес электронной почты </t>
  </si>
  <si>
    <t>info@udcapital.kz</t>
  </si>
  <si>
    <t>Исполнитель</t>
  </si>
  <si>
    <t>Старикова-Тлеухан М.В.</t>
  </si>
  <si>
    <t>Главный бухгалтер или лицо, уполномоченное на подписание отчета</t>
  </si>
  <si>
    <t>+7 /727/ 3507708, вн.421</t>
  </si>
  <si>
    <t xml:space="preserve">Руководитель или лицо, уполномоченное им на подписание отчета </t>
  </si>
  <si>
    <t>Елешев Е.С.</t>
  </si>
  <si>
    <t>Дата</t>
  </si>
  <si>
    <t>Место печати</t>
  </si>
  <si>
    <t>Приложение 16 к постановлению Правления Национального Банка Республики Казахстан от 28 января 2016 года №41</t>
  </si>
  <si>
    <t>Отчет о прибылях и убытках</t>
  </si>
  <si>
    <t>Анализ счета 6110.01  за 1 квартал 2024 г.</t>
  </si>
  <si>
    <t>Счет</t>
  </si>
  <si>
    <t>Кор. Счет</t>
  </si>
  <si>
    <t>Дебет</t>
  </si>
  <si>
    <t>Кредит</t>
  </si>
  <si>
    <t>(в тысячах тенге)</t>
  </si>
  <si>
    <t>Кор. Субконто1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</si>
  <si>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</si>
  <si>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</si>
  <si>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</si>
  <si>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</si>
  <si>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6110.01</t>
  </si>
  <si>
    <t>Начальное сальдо</t>
  </si>
  <si>
    <t>Анализ счета 5710  за 1 квартал 2024 г.</t>
  </si>
  <si>
    <t>1270.01</t>
  </si>
  <si>
    <t xml:space="preserve"> Доходы, связанные с получением вознаграждения</t>
  </si>
  <si>
    <t>Выводимые данные:</t>
  </si>
  <si>
    <t>БУ (данные бухгалтерского учета)</t>
  </si>
  <si>
    <t>амортизир стоимость</t>
  </si>
  <si>
    <t>Интерфинанс KZ2P00008972 1 транш</t>
  </si>
  <si>
    <t xml:space="preserve"> в том числе:</t>
  </si>
  <si>
    <t>Интерфинанс KZ2P00008972 2 транш</t>
  </si>
  <si>
    <t xml:space="preserve">   по размещенным вкладам</t>
  </si>
  <si>
    <t>через ОПиУ</t>
  </si>
  <si>
    <t>MOM024_0087</t>
  </si>
  <si>
    <t xml:space="preserve">   по приобретенным ценным бумагам</t>
  </si>
  <si>
    <t>Нераспределенная прибыль непокрытый убыток отчетного года</t>
  </si>
  <si>
    <t>через ПСД</t>
  </si>
  <si>
    <t>KFUSb43</t>
  </si>
  <si>
    <t>Доход от реализации продукции и оказания услуг</t>
  </si>
  <si>
    <t>US TREASURY N/B_4,25</t>
  </si>
  <si>
    <t>по ценным бумагам, учитываемым по справедливой стоимости через прочий совокупный доход</t>
  </si>
  <si>
    <t>1.2.1</t>
  </si>
  <si>
    <t>Доходы связанные с получением вознаграждения по приобретенным ценным бумагам</t>
  </si>
  <si>
    <t>5710</t>
  </si>
  <si>
    <t>Доходы связанные с амортизацией дисконта по приобретенным ценным бумагам</t>
  </si>
  <si>
    <t>6110.03</t>
  </si>
  <si>
    <t>Оборот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</si>
  <si>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</si>
  <si>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</si>
  <si>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 связанные с получением вознаграждения по операциям обратое РЕПО с ценными бумагами</t>
  </si>
  <si>
    <t>6110.04</t>
  </si>
  <si>
    <t>Конечное сальдо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</si>
  <si>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</si>
  <si>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</si>
  <si>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Комиссионные доходы за услуги по доверительным операциям</t>
  </si>
  <si>
    <t>6110.26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</si>
  <si>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</si>
  <si>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</si>
  <si>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Прочие комиссионные доходы</t>
  </si>
  <si>
    <t>6110.27</t>
  </si>
  <si>
    <t>Прочие доходы, связанные с получением вознаграждения</t>
  </si>
  <si>
    <t>6110.34</t>
  </si>
  <si>
    <t>5610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</si>
  <si>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</si>
  <si>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</si>
  <si>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Комиссионные доходы за услуги по брокерской и дилерской деятельности</t>
  </si>
  <si>
    <t>6110.81</t>
  </si>
  <si>
    <t>6010</t>
  </si>
  <si>
    <t>доходы, связанные с амортизацией дисконта по ценным бумагам, оцениваемым по справедливой стоимости</t>
  </si>
  <si>
    <t>1.2.2.2</t>
  </si>
  <si>
    <t>Доходы по дивидендам</t>
  </si>
  <si>
    <t>по ценным бумаги, учитываемым по амортизированной стоимости  (за вычетом резервов на обесценение)</t>
  </si>
  <si>
    <t>1.2.3</t>
  </si>
  <si>
    <t>Доходы от изменения стоимости ЦБ, учитываемых по СС, изменения которой отражаются в составе ПиУ</t>
  </si>
  <si>
    <t>6150.01</t>
  </si>
  <si>
    <t>Реализованные доходы от изменения стоимости ценных бумаг предназначенных для торновли и имеющихся в наличии для продажи</t>
  </si>
  <si>
    <t>6150.03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</si>
  <si>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</si>
  <si>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</si>
  <si>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Доходы от выбытия активов</t>
  </si>
  <si>
    <t>по операциям «обратное РЕПО»</t>
  </si>
  <si>
    <t>1.3</t>
  </si>
  <si>
    <t>Доходы от восстановления аннулирования резервов провизий созданных в прошлых периодах на покрытие убытков по процей деби</t>
  </si>
  <si>
    <t>прочие доходы, связанные с получением вознаграждения</t>
  </si>
  <si>
    <t>1.4</t>
  </si>
  <si>
    <t>Доходы от курсовой разницы</t>
  </si>
  <si>
    <t xml:space="preserve"> Комиссионные вознаграждения</t>
  </si>
  <si>
    <t>Прочие доходы</t>
  </si>
  <si>
    <t>6280.07</t>
  </si>
  <si>
    <t>Доходы от покупки - продажи ценных бумаг</t>
  </si>
  <si>
    <t>6280.09</t>
  </si>
  <si>
    <t>6120</t>
  </si>
  <si>
    <t xml:space="preserve">  от консалтинговых услуг</t>
  </si>
  <si>
    <t>2.1</t>
  </si>
  <si>
    <t>Доходы от покупки продажи иностранной валюты</t>
  </si>
  <si>
    <t>Расходы по реализации продукции и оказанию услуг</t>
  </si>
  <si>
    <t>6250</t>
  </si>
  <si>
    <t xml:space="preserve">  аффилированным лицам</t>
  </si>
  <si>
    <t>2.1.1</t>
  </si>
  <si>
    <t>Административные расходы</t>
  </si>
  <si>
    <t xml:space="preserve">  прочим клиентам</t>
  </si>
  <si>
    <t>2.1.2</t>
  </si>
  <si>
    <t>Расходы по налогу на транспортные средства</t>
  </si>
  <si>
    <t>7220.04</t>
  </si>
  <si>
    <t>6290</t>
  </si>
  <si>
    <t xml:space="preserve">  от услуг представителя держателей облигаций</t>
  </si>
  <si>
    <t>2.2</t>
  </si>
  <si>
    <t>Расходы по прочим налогам сборам и обязательным платежам в бюджет</t>
  </si>
  <si>
    <t>7220.05</t>
  </si>
  <si>
    <t>7210</t>
  </si>
  <si>
    <t xml:space="preserve">  от услуг андеррайтера</t>
  </si>
  <si>
    <t>2.3</t>
  </si>
  <si>
    <t>Расходы, связанные с амортизацией премии по приобретенным ценным бумагам</t>
  </si>
  <si>
    <t>7310.02</t>
  </si>
  <si>
    <t xml:space="preserve">  от управления активами</t>
  </si>
  <si>
    <t>2.4</t>
  </si>
  <si>
    <t>Расходы связанные с выпланой вознаграждения по операциям репо с ценными бумагами</t>
  </si>
  <si>
    <t>7310.04</t>
  </si>
  <si>
    <t>7430</t>
  </si>
  <si>
    <t xml:space="preserve">  от брокерских услуг</t>
  </si>
  <si>
    <t>2.5</t>
  </si>
  <si>
    <t>7450</t>
  </si>
  <si>
    <t xml:space="preserve">   от услуг маркет-мейкера</t>
  </si>
  <si>
    <t>2.6</t>
  </si>
  <si>
    <t>Расходы по курсовой разнице</t>
  </si>
  <si>
    <t>7470.03</t>
  </si>
  <si>
    <t xml:space="preserve">   от прочих услуг</t>
  </si>
  <si>
    <t>2.7</t>
  </si>
  <si>
    <t>Расходы по формированию резервов провизий по прочей дебиторской задолженности</t>
  </si>
  <si>
    <t>7440.03</t>
  </si>
  <si>
    <t>7470.06</t>
  </si>
  <si>
    <t xml:space="preserve">   от пенсионных активов</t>
  </si>
  <si>
    <t>2.8</t>
  </si>
  <si>
    <t>Расходы по операционной аренде</t>
  </si>
  <si>
    <t>7470.10</t>
  </si>
  <si>
    <t>2.9</t>
  </si>
  <si>
    <t>Расходы по покупке продаже иностранной валюты</t>
  </si>
  <si>
    <t>7470.02</t>
  </si>
  <si>
    <t>7470.81</t>
  </si>
  <si>
    <t>Доходы от купли-продажи финансовых активов</t>
  </si>
  <si>
    <t>Нереализованные расходы от изменения стоимости ценных бумаг предназначенных для торговли</t>
  </si>
  <si>
    <t>7470.83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</si>
  <si>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</si>
  <si>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Реализованные расходы от изменения стоимости ценных бумаг предназначенных для торговли и имеющихся в наличии для продажи</t>
  </si>
  <si>
    <t>7470.84</t>
  </si>
  <si>
    <t>Доходы от операций с иностранной валютой</t>
  </si>
  <si>
    <t>Прочие расходы</t>
  </si>
  <si>
    <t>7470.09</t>
  </si>
  <si>
    <t>7480</t>
  </si>
  <si>
    <t>Доходы от переоценки иностранной валюты</t>
  </si>
  <si>
    <t>Расходы от покупки продажи ценных бумаг</t>
  </si>
  <si>
    <t>7710</t>
  </si>
  <si>
    <t>Доходы, связанные с участием в капитале юридических лиц</t>
  </si>
  <si>
    <t>Комиссионные расходы за услуги фондовой биржи</t>
  </si>
  <si>
    <t>Доходы от реализации активов</t>
  </si>
  <si>
    <t>Комиссионные расходы за услуги по брокерской и дилерской деятельности</t>
  </si>
  <si>
    <t>7470.82</t>
  </si>
  <si>
    <t>Доходы от операций с аффинированными драгоценными металлами</t>
  </si>
  <si>
    <t>Комиссионные расходы по услугам по кастодиальному облсуживанию</t>
  </si>
  <si>
    <t>Доходы от операций с производными финансовыми инструментами</t>
  </si>
  <si>
    <t>Комиссионные расходы иных профессиональных участников рынка ценных бумаг</t>
  </si>
  <si>
    <t xml:space="preserve">  по сделкам фьючерс</t>
  </si>
  <si>
    <t>10.1</t>
  </si>
  <si>
    <t>Расходы по корпоративному подоходному налогу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</si>
  <si>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</si>
  <si>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</si>
  <si>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</si>
  <si>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</si>
  <si>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</si>
  <si>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</si>
  <si>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</si>
  <si>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</si>
  <si>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</si>
  <si>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</si>
  <si>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</si>
  <si>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</si>
  <si>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</si>
  <si>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</si>
  <si>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</si>
  <si>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</si>
  <si>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</si>
  <si>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</si>
  <si>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</si>
  <si>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</si>
  <si>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</si>
  <si>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</si>
  <si>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</si>
  <si>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</si>
  <si>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</si>
  <si>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</si>
  <si>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</si>
  <si>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</si>
  <si>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</si>
  <si>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</si>
  <si>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</si>
  <si>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</si>
  <si>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</si>
  <si>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</si>
  <si>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</si>
  <si>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</si>
  <si>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</si>
  <si>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</si>
  <si>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</si>
  <si>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</si>
  <si>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</si>
  <si>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</si>
  <si>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</si>
  <si>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</si>
  <si>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</si>
  <si>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</si>
  <si>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</si>
  <si>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</si>
  <si>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</si>
  <si>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</si>
  <si>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</si>
  <si>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</si>
  <si>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</si>
  <si>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</si>
  <si>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</si>
  <si>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</si>
  <si>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</si>
  <si>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</si>
  <si>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</si>
  <si>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</si>
  <si>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</si>
  <si>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</si>
  <si>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</si>
  <si>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</si>
  <si>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</si>
  <si>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</si>
  <si>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</si>
  <si>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</si>
  <si>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</si>
  <si>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</si>
  <si>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</si>
  <si>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</si>
  <si>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</si>
  <si>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</si>
  <si>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 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</si>
  <si>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</si>
  <si>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</si>
  <si>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</si>
  <si>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(стр.29-стр.30)</t>
  </si>
  <si>
    <t>31</t>
  </si>
  <si>
    <t>Прибыль (убыток) от прекращенной деятельности</t>
  </si>
  <si>
    <t>Итого чистая прибыль (убыток) за период (стр.31+/-стр.32)</t>
  </si>
  <si>
    <t>проверка</t>
  </si>
  <si>
    <t>мкр.Нур Алатау, ул.Темирбек Кожакеев, дом 36</t>
  </si>
  <si>
    <t>+7 /727/ 350 77 70</t>
  </si>
  <si>
    <t>+7 /727/ 3507707, вн.421</t>
  </si>
  <si>
    <t>Елешев Е.С</t>
  </si>
  <si>
    <t>+7 /727/ 3507707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</si>
</sst>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\ _₽_-;\-* #,##0.00\ _₽_-;_-* &quot;-&quot;??\ _₽_-;_-@_-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Montserrat"/>
      <charset val="204"/>
    </font>
    <font>
      <sz val="10"/>
      <color theme="1"/>
      <name val="Montserrat"/>
      <charset val="204"/>
    </font>
    <font>
      <sz val="11"/>
      <name val="Montserrat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name val="Montserrat"/>
      <charset val="204"/>
    </font>
    <font>
      <sz val="7"/>
      <name val="Montserrat"/>
      <charset val="204"/>
    </font>
    <font>
      <sz val="8"/>
      <name val="Montserrat"/>
      <charset val="204"/>
    </font>
    <font>
      <sz val="8"/>
      <color theme="0" tint="-0.249977111117893"/>
      <name val="Montserrat"/>
      <charset val="204"/>
    </font>
    <font>
      <sz val="7"/>
      <color rgb="FFFF0000"/>
      <name val="Montserrat"/>
      <charset val="204"/>
    </font>
    <font>
      <b/>
      <sz val="11"/>
      <name val="Montserrat"/>
      <charset val="204"/>
    </font>
    <font>
      <b/>
      <sz val="10"/>
      <name val="Montserrat"/>
      <charset val="204"/>
    </font>
    <font>
      <b/>
      <sz val="8"/>
      <color theme="0" tint="-0.249977111117893"/>
      <name val="Montserrat"/>
      <charset val="204"/>
    </font>
    <font>
      <b/>
      <sz val="7"/>
      <color rgb="FFFF0000"/>
      <name val="Montserrat"/>
      <charset val="204"/>
    </font>
    <font>
      <b/>
      <sz val="7"/>
      <color theme="0" tint="-0.249977111117893"/>
      <name val="Montserrat"/>
      <charset val="204"/>
    </font>
    <font>
      <sz val="7"/>
      <color theme="0" tint="-0.249977111117893"/>
      <name val="Montserrat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Montserrat"/>
      <charset val="204"/>
    </font>
    <font>
      <sz val="8"/>
      <color rgb="FF000000"/>
      <name val="Arial"/>
      <family val="2"/>
      <charset val="204"/>
    </font>
    <font>
      <sz val="10"/>
      <color rgb="FF000000"/>
      <name val="Montserrat"/>
      <charset val="204"/>
    </font>
    <font>
      <sz val="8"/>
      <color theme="0" tint="-0.14999847407452621"/>
      <name val="Montserrat"/>
      <charset val="204"/>
    </font>
    <font>
      <sz val="8"/>
      <color rgb="FFFF0000"/>
      <name val="Montserrat"/>
      <charset val="204"/>
    </font>
    <font>
      <sz val="10"/>
      <color theme="0" tint="-0.14999847407452621"/>
      <name val="Montserrat"/>
      <charset val="204"/>
    </font>
    <font>
      <sz val="10"/>
      <name val="Arial"/>
      <family val="2"/>
      <charset val="204"/>
    </font>
    <font>
      <u/>
      <sz val="11"/>
      <color theme="10"/>
      <name val="Montserrat"/>
      <charset val="204"/>
    </font>
    <font>
      <sz val="9"/>
      <name val="Montserrat"/>
      <charset val="204"/>
    </font>
    <font>
      <sz val="8"/>
      <color theme="1"/>
      <name val="Montserrat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b/>
      <sz val="12"/>
      <name val="Arial"/>
    </font>
    <font>
      <b/>
      <sz val="8"/>
      <name val="Arial"/>
      <family val="2"/>
      <charset val="204"/>
    </font>
    <font>
      <sz val="9"/>
      <color indexed="2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Montserrat"/>
      <charset val="204"/>
    </font>
    <font>
      <sz val="9"/>
      <name val="Arial"/>
      <family val="2"/>
      <charset val="204"/>
    </font>
    <font>
      <sz val="11"/>
      <color rgb="FF000000"/>
      <name val="Montserrat"/>
      <charset val="204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  <charset val="204"/>
    </font>
    <font>
      <b/>
      <sz val="11"/>
      <name val="Times New Roman"/>
      <family val="1"/>
      <charset val="204"/>
    </font>
    <font>
      <sz val="9"/>
      <color indexed="21"/>
      <name val="Arial"/>
    </font>
    <font>
      <b/>
      <sz val="9"/>
      <color theme="3" tint="0.39997558519241921"/>
      <name val="Times New Roman"/>
      <family val="1"/>
      <charset val="204"/>
    </font>
    <font>
      <sz val="6"/>
      <color theme="0" tint="-0.14999847407452621"/>
      <name val="Montserrat"/>
      <charset val="204"/>
    </font>
    <font>
      <sz val="8"/>
      <color theme="0" tint="-0.499984740745262"/>
      <name val="Montserrat"/>
      <charset val="204"/>
    </font>
    <font>
      <sz val="11"/>
      <color theme="0" tint="-0.14999847407452621"/>
      <name val="Montserrat"/>
      <charset val="204"/>
    </font>
    <font>
      <sz val="10"/>
      <color rgb="FFFF0000"/>
      <name val="Montserrat"/>
      <charset val="204"/>
    </font>
    <font>
      <sz val="6"/>
      <color rgb="FFFF0000"/>
      <name val="Montserrat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8" fillId="0" borderId="0">
      <alignment horizontal="center" vertical="top"/>
    </xf>
    <xf numFmtId="0" fontId="18" fillId="0" borderId="0">
      <alignment horizontal="center" vertical="top"/>
    </xf>
    <xf numFmtId="0" fontId="18" fillId="0" borderId="0">
      <alignment horizontal="left" vertical="top"/>
    </xf>
    <xf numFmtId="0" fontId="20" fillId="0" borderId="0">
      <alignment horizontal="left" vertical="top"/>
    </xf>
    <xf numFmtId="0" fontId="25" fillId="0" borderId="0"/>
    <xf numFmtId="0" fontId="29" fillId="0" borderId="0"/>
    <xf numFmtId="0" fontId="31" fillId="0" borderId="0"/>
    <xf numFmtId="0" fontId="36" fillId="0" borderId="0">
      <alignment horizontal="center" vertical="top"/>
    </xf>
    <xf numFmtId="0" fontId="18" fillId="0" borderId="0">
      <alignment horizontal="center" vertical="top"/>
    </xf>
    <xf numFmtId="0" fontId="20" fillId="0" borderId="0">
      <alignment horizontal="right" vertical="top"/>
    </xf>
    <xf numFmtId="0" fontId="20" fillId="0" borderId="0">
      <alignment horizontal="right" vertical="top"/>
    </xf>
  </cellStyleXfs>
  <cellXfs count="233">
    <xf numFmtId="0" fontId="0" fillId="0" borderId="0" xfId="0"/>
    <xf numFmtId="0" fontId="7" fillId="0" borderId="0" xfId="3" applyFont="1" applyProtection="1">
      <protection locked="0"/>
    </xf>
    <xf numFmtId="0" fontId="9" fillId="0" borderId="0" xfId="3" applyFont="1" applyAlignment="1">
      <alignment horizontal="right" wrapText="1"/>
    </xf>
    <xf numFmtId="0" fontId="10" fillId="0" borderId="0" xfId="3" applyFont="1" applyProtection="1">
      <protection locked="0"/>
    </xf>
    <xf numFmtId="0" fontId="11" fillId="0" borderId="0" xfId="3" applyFont="1" applyProtection="1">
      <protection locked="0"/>
    </xf>
    <xf numFmtId="0" fontId="13" fillId="0" borderId="0" xfId="3" applyFont="1" applyAlignment="1" applyProtection="1">
      <alignment horizontal="center"/>
      <protection locked="0"/>
    </xf>
    <xf numFmtId="0" fontId="14" fillId="0" borderId="0" xfId="3" applyFont="1" applyProtection="1">
      <protection locked="0"/>
    </xf>
    <xf numFmtId="0" fontId="13" fillId="0" borderId="0" xfId="3" applyFont="1" applyProtection="1">
      <protection locked="0"/>
    </xf>
    <xf numFmtId="0" fontId="15" fillId="0" borderId="0" xfId="3" applyFont="1" applyProtection="1">
      <protection locked="0"/>
    </xf>
    <xf numFmtId="0" fontId="12" fillId="0" borderId="0" xfId="3" applyFont="1" applyAlignment="1" applyProtection="1">
      <alignment horizontal="right"/>
      <protection locked="0"/>
    </xf>
    <xf numFmtId="0" fontId="12" fillId="0" borderId="0" xfId="3" applyFont="1" applyProtection="1">
      <protection locked="0"/>
    </xf>
    <xf numFmtId="0" fontId="7" fillId="0" borderId="0" xfId="3" applyFont="1"/>
    <xf numFmtId="0" fontId="9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10" fillId="0" borderId="0" xfId="3" applyFont="1"/>
    <xf numFmtId="0" fontId="11" fillId="0" borderId="0" xfId="3" applyFont="1"/>
    <xf numFmtId="0" fontId="13" fillId="0" borderId="1" xfId="3" applyFont="1" applyBorder="1" applyAlignment="1" applyProtection="1">
      <alignment horizontal="center" vertical="center" wrapText="1"/>
      <protection locked="0"/>
    </xf>
    <xf numFmtId="0" fontId="13" fillId="0" borderId="0" xfId="3" applyFont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7" fillId="0" borderId="1" xfId="3" applyFont="1" applyBorder="1" applyAlignment="1" applyProtection="1">
      <alignment horizontal="center"/>
      <protection locked="0"/>
    </xf>
    <xf numFmtId="0" fontId="7" fillId="0" borderId="0" xfId="3" applyFont="1" applyAlignment="1" applyProtection="1">
      <alignment horizontal="center"/>
      <protection locked="0"/>
    </xf>
    <xf numFmtId="0" fontId="17" fillId="0" borderId="2" xfId="3" applyFont="1" applyBorder="1" applyProtection="1">
      <protection locked="0"/>
    </xf>
    <xf numFmtId="0" fontId="19" fillId="0" borderId="3" xfId="4" quotePrefix="1" applyFont="1" applyBorder="1" applyAlignment="1">
      <alignment horizontal="left" vertical="top" wrapText="1"/>
    </xf>
    <xf numFmtId="0" fontId="19" fillId="0" borderId="4" xfId="5" quotePrefix="1" applyFont="1" applyBorder="1" applyAlignment="1">
      <alignment horizontal="center" vertical="top" wrapText="1"/>
    </xf>
    <xf numFmtId="0" fontId="19" fillId="0" borderId="3" xfId="6" quotePrefix="1" applyFont="1" applyBorder="1" applyAlignment="1">
      <alignment horizontal="left" vertical="top" wrapText="1"/>
    </xf>
    <xf numFmtId="0" fontId="19" fillId="0" borderId="5" xfId="6" quotePrefix="1" applyFont="1" applyBorder="1" applyAlignment="1">
      <alignment horizontal="left" vertical="top" wrapText="1"/>
    </xf>
    <xf numFmtId="0" fontId="19" fillId="0" borderId="0" xfId="6" quotePrefix="1" applyFont="1" applyAlignment="1">
      <alignment horizontal="left" vertical="top" wrapText="1"/>
    </xf>
    <xf numFmtId="0" fontId="21" fillId="0" borderId="3" xfId="7" quotePrefix="1" applyFont="1" applyBorder="1" applyAlignment="1">
      <alignment horizontal="left" vertical="top" wrapText="1"/>
    </xf>
    <xf numFmtId="165" fontId="21" fillId="0" borderId="3" xfId="1" applyNumberFormat="1" applyFont="1" applyFill="1" applyBorder="1" applyAlignment="1">
      <alignment horizontal="right" vertical="center" wrapText="1"/>
    </xf>
    <xf numFmtId="165" fontId="21" fillId="0" borderId="0" xfId="1" applyNumberFormat="1" applyFont="1" applyFill="1" applyBorder="1" applyAlignment="1">
      <alignment horizontal="right" vertical="top" wrapText="1"/>
    </xf>
    <xf numFmtId="3" fontId="17" fillId="0" borderId="2" xfId="3" applyNumberFormat="1" applyFont="1" applyBorder="1" applyProtection="1">
      <protection locked="0"/>
    </xf>
    <xf numFmtId="165" fontId="17" fillId="0" borderId="2" xfId="3" applyNumberFormat="1" applyFont="1" applyBorder="1" applyProtection="1">
      <protection locked="0"/>
    </xf>
    <xf numFmtId="165" fontId="11" fillId="0" borderId="0" xfId="3" applyNumberFormat="1" applyFont="1" applyProtection="1">
      <protection locked="0"/>
    </xf>
    <xf numFmtId="165" fontId="19" fillId="0" borderId="3" xfId="1" quotePrefix="1" applyNumberFormat="1" applyFont="1" applyFill="1" applyBorder="1" applyAlignment="1">
      <alignment horizontal="left" vertical="center" wrapText="1"/>
    </xf>
    <xf numFmtId="165" fontId="19" fillId="0" borderId="0" xfId="1" quotePrefix="1" applyNumberFormat="1" applyFont="1" applyFill="1" applyBorder="1" applyAlignment="1">
      <alignment horizontal="left" vertical="top" wrapText="1"/>
    </xf>
    <xf numFmtId="4" fontId="17" fillId="0" borderId="2" xfId="3" applyNumberFormat="1" applyFont="1" applyBorder="1" applyProtection="1">
      <protection locked="0"/>
    </xf>
    <xf numFmtId="165" fontId="21" fillId="0" borderId="5" xfId="1" applyNumberFormat="1" applyFont="1" applyFill="1" applyBorder="1" applyAlignment="1">
      <alignment horizontal="right" vertical="center" wrapText="1"/>
    </xf>
    <xf numFmtId="165" fontId="21" fillId="0" borderId="6" xfId="1" applyNumberFormat="1" applyFont="1" applyFill="1" applyBorder="1" applyAlignment="1">
      <alignment horizontal="right" vertical="center" wrapText="1"/>
    </xf>
    <xf numFmtId="3" fontId="10" fillId="0" borderId="0" xfId="3" applyNumberFormat="1" applyFont="1" applyProtection="1">
      <protection locked="0"/>
    </xf>
    <xf numFmtId="0" fontId="19" fillId="0" borderId="7" xfId="5" quotePrefix="1" applyFont="1" applyBorder="1" applyAlignment="1">
      <alignment horizontal="center" vertical="top" wrapText="1"/>
    </xf>
    <xf numFmtId="0" fontId="19" fillId="0" borderId="8" xfId="5" quotePrefix="1" applyFont="1" applyBorder="1" applyAlignment="1">
      <alignment horizontal="center" vertical="top" wrapText="1"/>
    </xf>
    <xf numFmtId="0" fontId="19" fillId="2" borderId="3" xfId="4" quotePrefix="1" applyFont="1" applyFill="1" applyBorder="1" applyAlignment="1">
      <alignment horizontal="left" vertical="top" wrapText="1"/>
    </xf>
    <xf numFmtId="0" fontId="19" fillId="2" borderId="8" xfId="5" quotePrefix="1" applyFont="1" applyFill="1" applyBorder="1" applyAlignment="1">
      <alignment horizontal="center" vertical="top" wrapText="1"/>
    </xf>
    <xf numFmtId="165" fontId="19" fillId="2" borderId="9" xfId="1" applyNumberFormat="1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 vertical="top" wrapText="1"/>
    </xf>
    <xf numFmtId="165" fontId="19" fillId="0" borderId="3" xfId="1" quotePrefix="1" applyNumberFormat="1" applyFont="1" applyBorder="1" applyAlignment="1">
      <alignment horizontal="left" vertical="center" wrapText="1"/>
    </xf>
    <xf numFmtId="165" fontId="21" fillId="0" borderId="3" xfId="1" applyNumberFormat="1" applyFont="1" applyBorder="1" applyAlignment="1">
      <alignment horizontal="right" vertical="center" wrapText="1"/>
    </xf>
    <xf numFmtId="165" fontId="21" fillId="3" borderId="10" xfId="1" applyNumberFormat="1" applyFont="1" applyFill="1" applyBorder="1" applyAlignment="1">
      <alignment horizontal="right" vertical="center" wrapText="1"/>
    </xf>
    <xf numFmtId="0" fontId="19" fillId="0" borderId="11" xfId="5" quotePrefix="1" applyFont="1" applyBorder="1" applyAlignment="1">
      <alignment horizontal="center" vertical="top" wrapText="1"/>
    </xf>
    <xf numFmtId="0" fontId="21" fillId="0" borderId="10" xfId="7" quotePrefix="1" applyFont="1" applyBorder="1" applyAlignment="1">
      <alignment horizontal="left" vertical="top" wrapText="1"/>
    </xf>
    <xf numFmtId="165" fontId="21" fillId="0" borderId="10" xfId="1" applyNumberFormat="1" applyFont="1" applyBorder="1" applyAlignment="1">
      <alignment horizontal="right" vertical="center" wrapText="1"/>
    </xf>
    <xf numFmtId="165" fontId="19" fillId="0" borderId="10" xfId="1" quotePrefix="1" applyNumberFormat="1" applyFont="1" applyBorder="1" applyAlignment="1">
      <alignment horizontal="left" vertical="center" wrapText="1"/>
    </xf>
    <xf numFmtId="165" fontId="21" fillId="0" borderId="10" xfId="1" applyNumberFormat="1" applyFont="1" applyFill="1" applyBorder="1" applyAlignment="1">
      <alignment horizontal="right" vertical="center" wrapText="1"/>
    </xf>
    <xf numFmtId="0" fontId="19" fillId="2" borderId="10" xfId="6" quotePrefix="1" applyFont="1" applyFill="1" applyBorder="1" applyAlignment="1">
      <alignment horizontal="left" vertical="top" wrapText="1"/>
    </xf>
    <xf numFmtId="0" fontId="19" fillId="0" borderId="10" xfId="4" quotePrefix="1" applyFont="1" applyBorder="1" applyAlignment="1">
      <alignment horizontal="left" vertical="top" wrapText="1"/>
    </xf>
    <xf numFmtId="165" fontId="21" fillId="0" borderId="9" xfId="1" applyNumberFormat="1" applyFont="1" applyBorder="1" applyAlignment="1">
      <alignment horizontal="right" vertical="center" wrapText="1"/>
    </xf>
    <xf numFmtId="0" fontId="21" fillId="0" borderId="12" xfId="7" quotePrefix="1" applyFont="1" applyBorder="1" applyAlignment="1">
      <alignment horizontal="left" vertical="top" wrapText="1"/>
    </xf>
    <xf numFmtId="0" fontId="21" fillId="0" borderId="13" xfId="7" quotePrefix="1" applyFont="1" applyBorder="1" applyAlignment="1">
      <alignment horizontal="left" vertical="top" wrapText="1"/>
    </xf>
    <xf numFmtId="0" fontId="19" fillId="0" borderId="13" xfId="5" quotePrefix="1" applyFont="1" applyBorder="1" applyAlignment="1">
      <alignment horizontal="center" vertical="top" wrapText="1"/>
    </xf>
    <xf numFmtId="165" fontId="21" fillId="0" borderId="13" xfId="1" applyNumberFormat="1" applyFont="1" applyBorder="1" applyAlignment="1">
      <alignment horizontal="right" vertical="center" wrapText="1"/>
    </xf>
    <xf numFmtId="165" fontId="7" fillId="0" borderId="0" xfId="3" applyNumberFormat="1" applyFont="1" applyProtection="1">
      <protection locked="0"/>
    </xf>
    <xf numFmtId="165" fontId="19" fillId="0" borderId="13" xfId="1" quotePrefix="1" applyNumberFormat="1" applyFont="1" applyBorder="1" applyAlignment="1">
      <alignment horizontal="left" vertical="center" wrapText="1"/>
    </xf>
    <xf numFmtId="0" fontId="19" fillId="2" borderId="13" xfId="6" quotePrefix="1" applyFont="1" applyFill="1" applyBorder="1" applyAlignment="1">
      <alignment horizontal="left" vertical="top" wrapText="1"/>
    </xf>
    <xf numFmtId="0" fontId="19" fillId="2" borderId="13" xfId="5" quotePrefix="1" applyFont="1" applyFill="1" applyBorder="1" applyAlignment="1">
      <alignment horizontal="center" vertical="top" wrapText="1"/>
    </xf>
    <xf numFmtId="165" fontId="19" fillId="2" borderId="13" xfId="1" applyNumberFormat="1" applyFont="1" applyFill="1" applyBorder="1" applyAlignment="1">
      <alignment horizontal="right" vertical="center" wrapText="1"/>
    </xf>
    <xf numFmtId="0" fontId="19" fillId="2" borderId="13" xfId="4" quotePrefix="1" applyFont="1" applyFill="1" applyBorder="1" applyAlignment="1">
      <alignment horizontal="left" vertical="top" wrapText="1"/>
    </xf>
    <xf numFmtId="3" fontId="22" fillId="0" borderId="0" xfId="3" applyNumberFormat="1" applyFont="1" applyProtection="1">
      <protection locked="0"/>
    </xf>
    <xf numFmtId="3" fontId="23" fillId="0" borderId="0" xfId="3" applyNumberFormat="1" applyFont="1" applyProtection="1">
      <protection locked="0"/>
    </xf>
    <xf numFmtId="0" fontId="24" fillId="0" borderId="0" xfId="3" applyFont="1" applyProtection="1">
      <protection locked="0"/>
    </xf>
    <xf numFmtId="0" fontId="3" fillId="0" borderId="0" xfId="0" applyFont="1" applyAlignment="1">
      <alignment wrapText="1"/>
    </xf>
    <xf numFmtId="0" fontId="7" fillId="0" borderId="0" xfId="8" applyFont="1"/>
    <xf numFmtId="49" fontId="7" fillId="0" borderId="14" xfId="8" applyNumberFormat="1" applyFont="1" applyBorder="1" applyAlignment="1">
      <alignment horizontal="left" vertical="top"/>
    </xf>
    <xf numFmtId="0" fontId="7" fillId="0" borderId="14" xfId="8" applyFont="1" applyBorder="1" applyAlignment="1">
      <alignment horizontal="left" vertical="top"/>
    </xf>
    <xf numFmtId="3" fontId="7" fillId="0" borderId="0" xfId="8" applyNumberFormat="1" applyFont="1" applyAlignment="1">
      <alignment horizontal="center" vertical="top" wrapText="1"/>
    </xf>
    <xf numFmtId="0" fontId="2" fillId="0" borderId="0" xfId="0" applyFont="1" applyAlignment="1">
      <alignment wrapText="1"/>
    </xf>
    <xf numFmtId="49" fontId="26" fillId="0" borderId="14" xfId="2" applyNumberFormat="1" applyFont="1" applyBorder="1" applyAlignment="1" applyProtection="1">
      <alignment horizontal="left" vertical="top"/>
    </xf>
    <xf numFmtId="0" fontId="7" fillId="0" borderId="0" xfId="8" applyFont="1" applyAlignment="1">
      <alignment vertical="top" wrapText="1"/>
    </xf>
    <xf numFmtId="0" fontId="7" fillId="0" borderId="0" xfId="8" applyFont="1" applyAlignment="1">
      <alignment horizontal="left" vertical="top" wrapText="1"/>
    </xf>
    <xf numFmtId="0" fontId="7" fillId="0" borderId="0" xfId="8" applyFont="1" applyAlignment="1">
      <alignment wrapText="1"/>
    </xf>
    <xf numFmtId="0" fontId="7" fillId="0" borderId="14" xfId="8" applyFont="1" applyBorder="1" applyProtection="1">
      <protection locked="0"/>
    </xf>
    <xf numFmtId="0" fontId="7" fillId="0" borderId="0" xfId="8" applyFont="1" applyProtection="1">
      <protection locked="0"/>
    </xf>
    <xf numFmtId="0" fontId="7" fillId="0" borderId="0" xfId="8" applyFont="1" applyAlignment="1" applyProtection="1">
      <alignment wrapText="1"/>
      <protection locked="0"/>
    </xf>
    <xf numFmtId="0" fontId="4" fillId="0" borderId="0" xfId="3" applyFont="1" applyProtection="1">
      <protection locked="0"/>
    </xf>
    <xf numFmtId="49" fontId="7" fillId="0" borderId="0" xfId="8" applyNumberFormat="1" applyFont="1"/>
    <xf numFmtId="0" fontId="27" fillId="0" borderId="0" xfId="8" applyFont="1"/>
    <xf numFmtId="49" fontId="7" fillId="0" borderId="0" xfId="8" applyNumberFormat="1" applyFont="1" applyAlignment="1">
      <alignment horizontal="left" vertical="top"/>
    </xf>
    <xf numFmtId="0" fontId="28" fillId="0" borderId="0" xfId="0" applyFont="1"/>
    <xf numFmtId="14" fontId="27" fillId="0" borderId="0" xfId="3" applyNumberFormat="1" applyFont="1" applyProtection="1">
      <protection locked="0"/>
    </xf>
    <xf numFmtId="14" fontId="7" fillId="0" borderId="0" xfId="3" applyNumberFormat="1" applyFont="1" applyAlignment="1" applyProtection="1">
      <alignment horizontal="left"/>
      <protection locked="0"/>
    </xf>
    <xf numFmtId="49" fontId="9" fillId="0" borderId="0" xfId="9" applyNumberFormat="1" applyFont="1" applyAlignment="1" applyProtection="1">
      <alignment horizontal="right"/>
      <protection locked="0"/>
    </xf>
    <xf numFmtId="0" fontId="9" fillId="0" borderId="0" xfId="3" applyFont="1" applyProtection="1">
      <protection locked="0"/>
    </xf>
    <xf numFmtId="3" fontId="9" fillId="0" borderId="0" xfId="3" applyNumberFormat="1" applyFont="1" applyAlignment="1" applyProtection="1">
      <alignment horizontal="right"/>
      <protection locked="0"/>
    </xf>
    <xf numFmtId="0" fontId="30" fillId="0" borderId="0" xfId="3" applyFont="1" applyProtection="1">
      <protection locked="0"/>
    </xf>
    <xf numFmtId="0" fontId="32" fillId="0" borderId="0" xfId="10" applyFont="1" applyAlignment="1">
      <alignment wrapText="1"/>
    </xf>
    <xf numFmtId="0" fontId="33" fillId="0" borderId="0" xfId="10" applyFont="1" applyAlignment="1">
      <alignment wrapText="1"/>
    </xf>
    <xf numFmtId="0" fontId="4" fillId="0" borderId="0" xfId="3" applyFont="1" applyAlignment="1" applyProtection="1">
      <alignment horizontal="right"/>
      <protection locked="0"/>
    </xf>
    <xf numFmtId="0" fontId="34" fillId="4" borderId="16" xfId="10" applyFont="1" applyFill="1" applyBorder="1" applyAlignment="1">
      <alignment vertical="top" wrapText="1"/>
    </xf>
    <xf numFmtId="0" fontId="4" fillId="0" borderId="0" xfId="3" applyFont="1"/>
    <xf numFmtId="0" fontId="4" fillId="0" borderId="0" xfId="3" applyFont="1" applyAlignment="1">
      <alignment horizontal="right"/>
    </xf>
    <xf numFmtId="3" fontId="9" fillId="0" borderId="0" xfId="3" applyNumberFormat="1" applyFont="1" applyAlignment="1">
      <alignment horizontal="right"/>
    </xf>
    <xf numFmtId="0" fontId="30" fillId="0" borderId="0" xfId="3" applyFont="1"/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8" xfId="3" applyFont="1" applyBorder="1" applyAlignment="1" applyProtection="1">
      <alignment horizontal="center" vertical="center" wrapText="1"/>
      <protection locked="0"/>
    </xf>
    <xf numFmtId="0" fontId="35" fillId="0" borderId="0" xfId="10" applyFont="1" applyAlignment="1">
      <alignment wrapText="1"/>
    </xf>
    <xf numFmtId="0" fontId="31" fillId="0" borderId="0" xfId="10"/>
    <xf numFmtId="0" fontId="34" fillId="4" borderId="19" xfId="10" applyFont="1" applyFill="1" applyBorder="1" applyAlignment="1">
      <alignment vertical="top"/>
    </xf>
    <xf numFmtId="0" fontId="34" fillId="4" borderId="19" xfId="10" applyFont="1" applyFill="1" applyBorder="1" applyAlignment="1">
      <alignment vertical="top" wrapText="1"/>
    </xf>
    <xf numFmtId="0" fontId="34" fillId="4" borderId="19" xfId="10" applyFont="1" applyFill="1" applyBorder="1" applyAlignment="1">
      <alignment horizontal="right" vertical="top" wrapText="1"/>
    </xf>
    <xf numFmtId="0" fontId="4" fillId="0" borderId="1" xfId="3" applyFont="1" applyBorder="1" applyAlignment="1" applyProtection="1">
      <alignment horizontal="center"/>
      <protection locked="0"/>
    </xf>
    <xf numFmtId="0" fontId="4" fillId="0" borderId="18" xfId="3" applyFont="1" applyBorder="1" applyAlignment="1" applyProtection="1">
      <alignment horizontal="center"/>
      <protection locked="0"/>
    </xf>
    <xf numFmtId="0" fontId="34" fillId="4" borderId="19" xfId="10" applyFont="1" applyFill="1" applyBorder="1" applyAlignment="1">
      <alignment vertical="top" indent="2"/>
    </xf>
    <xf numFmtId="4" fontId="34" fillId="4" borderId="19" xfId="10" applyNumberFormat="1" applyFont="1" applyFill="1" applyBorder="1" applyAlignment="1">
      <alignment horizontal="right" vertical="top" wrapText="1"/>
    </xf>
    <xf numFmtId="0" fontId="37" fillId="0" borderId="20" xfId="11" quotePrefix="1" applyFont="1" applyBorder="1" applyAlignment="1">
      <alignment horizontal="left" vertical="top" wrapText="1"/>
    </xf>
    <xf numFmtId="0" fontId="37" fillId="0" borderId="4" xfId="12" quotePrefix="1" applyFont="1" applyBorder="1" applyAlignment="1">
      <alignment horizontal="center" vertical="top" wrapText="1"/>
    </xf>
    <xf numFmtId="165" fontId="37" fillId="0" borderId="3" xfId="1" applyNumberFormat="1" applyFont="1" applyBorder="1" applyAlignment="1">
      <alignment horizontal="right" vertical="top" wrapText="1"/>
    </xf>
    <xf numFmtId="0" fontId="38" fillId="0" borderId="19" xfId="10" applyFont="1" applyBorder="1" applyAlignment="1">
      <alignment vertical="top" wrapText="1"/>
    </xf>
    <xf numFmtId="0" fontId="38" fillId="0" borderId="19" xfId="10" applyFont="1" applyBorder="1" applyAlignment="1">
      <alignment horizontal="left" vertical="top" wrapText="1" indent="1"/>
    </xf>
    <xf numFmtId="0" fontId="38" fillId="0" borderId="19" xfId="10" applyFont="1" applyBorder="1" applyAlignment="1">
      <alignment horizontal="right" vertical="top" wrapText="1"/>
    </xf>
    <xf numFmtId="4" fontId="38" fillId="0" borderId="19" xfId="10" applyNumberFormat="1" applyFont="1" applyBorder="1" applyAlignment="1">
      <alignment horizontal="right" vertical="top" wrapText="1"/>
    </xf>
    <xf numFmtId="0" fontId="37" fillId="0" borderId="3" xfId="4" quotePrefix="1" applyFont="1" applyBorder="1" applyAlignment="1">
      <alignment horizontal="left" vertical="top" wrapText="1"/>
    </xf>
    <xf numFmtId="165" fontId="39" fillId="0" borderId="3" xfId="1" quotePrefix="1" applyNumberFormat="1" applyFont="1" applyBorder="1" applyAlignment="1">
      <alignment horizontal="left" vertical="top" wrapText="1"/>
    </xf>
    <xf numFmtId="165" fontId="39" fillId="0" borderId="4" xfId="1" quotePrefix="1" applyNumberFormat="1" applyFont="1" applyBorder="1" applyAlignment="1">
      <alignment horizontal="left" vertical="top" wrapText="1"/>
    </xf>
    <xf numFmtId="165" fontId="39" fillId="0" borderId="21" xfId="1" quotePrefix="1" applyNumberFormat="1" applyFont="1" applyBorder="1" applyAlignment="1">
      <alignment horizontal="left" vertical="top" wrapText="1"/>
    </xf>
    <xf numFmtId="165" fontId="39" fillId="0" borderId="1" xfId="1" quotePrefix="1" applyNumberFormat="1" applyFont="1" applyBorder="1" applyAlignment="1">
      <alignment horizontal="left" vertical="top" wrapText="1"/>
    </xf>
    <xf numFmtId="0" fontId="40" fillId="5" borderId="16" xfId="10" applyFont="1" applyFill="1" applyBorder="1" applyAlignment="1">
      <alignment horizontal="left" vertical="center" wrapText="1"/>
    </xf>
    <xf numFmtId="0" fontId="40" fillId="5" borderId="16" xfId="10" applyFont="1" applyFill="1" applyBorder="1" applyAlignment="1">
      <alignment horizontal="center" vertical="center" wrapText="1"/>
    </xf>
    <xf numFmtId="0" fontId="39" fillId="0" borderId="3" xfId="13" quotePrefix="1" applyFont="1" applyBorder="1" applyAlignment="1">
      <alignment horizontal="left" vertical="top" wrapText="1"/>
    </xf>
    <xf numFmtId="165" fontId="39" fillId="0" borderId="3" xfId="1" applyNumberFormat="1" applyFont="1" applyBorder="1" applyAlignment="1">
      <alignment horizontal="right" vertical="top" wrapText="1"/>
    </xf>
    <xf numFmtId="165" fontId="39" fillId="0" borderId="4" xfId="1" applyNumberFormat="1" applyFont="1" applyBorder="1" applyAlignment="1">
      <alignment horizontal="right" vertical="top" wrapText="1"/>
    </xf>
    <xf numFmtId="165" fontId="39" fillId="0" borderId="21" xfId="1" applyNumberFormat="1" applyFont="1" applyBorder="1" applyAlignment="1">
      <alignment horizontal="right" vertical="top" wrapText="1"/>
    </xf>
    <xf numFmtId="165" fontId="39" fillId="0" borderId="1" xfId="1" applyNumberFormat="1" applyFont="1" applyBorder="1" applyAlignment="1">
      <alignment horizontal="right" vertical="top" wrapText="1"/>
    </xf>
    <xf numFmtId="1" fontId="41" fillId="6" borderId="16" xfId="10" applyNumberFormat="1" applyFont="1" applyFill="1" applyBorder="1" applyAlignment="1">
      <alignment horizontal="left" vertical="top"/>
    </xf>
    <xf numFmtId="0" fontId="41" fillId="6" borderId="16" xfId="10" applyFont="1" applyFill="1" applyBorder="1" applyAlignment="1">
      <alignment vertical="top" wrapText="1"/>
    </xf>
    <xf numFmtId="0" fontId="41" fillId="6" borderId="16" xfId="10" applyFont="1" applyFill="1" applyBorder="1" applyAlignment="1">
      <alignment horizontal="right" vertical="top" wrapText="1"/>
    </xf>
    <xf numFmtId="0" fontId="38" fillId="0" borderId="19" xfId="10" applyFont="1" applyBorder="1" applyAlignment="1">
      <alignment vertical="top"/>
    </xf>
    <xf numFmtId="165" fontId="39" fillId="0" borderId="3" xfId="1" applyNumberFormat="1" applyFont="1" applyFill="1" applyBorder="1" applyAlignment="1">
      <alignment horizontal="right" vertical="top" wrapText="1"/>
    </xf>
    <xf numFmtId="0" fontId="41" fillId="0" borderId="16" xfId="10" applyFont="1" applyBorder="1" applyAlignment="1">
      <alignment horizontal="left" vertical="top" indent="2"/>
    </xf>
    <xf numFmtId="1" fontId="41" fillId="0" borderId="16" xfId="10" applyNumberFormat="1" applyFont="1" applyBorder="1" applyAlignment="1">
      <alignment horizontal="left" vertical="top"/>
    </xf>
    <xf numFmtId="4" fontId="42" fillId="0" borderId="19" xfId="10" applyNumberFormat="1" applyFont="1" applyBorder="1" applyAlignment="1">
      <alignment horizontal="right" vertical="top" wrapText="1"/>
    </xf>
    <xf numFmtId="0" fontId="41" fillId="0" borderId="16" xfId="10" applyFont="1" applyBorder="1" applyAlignment="1">
      <alignment horizontal="right" vertical="top" wrapText="1"/>
    </xf>
    <xf numFmtId="0" fontId="39" fillId="0" borderId="3" xfId="4" quotePrefix="1" applyFont="1" applyBorder="1" applyAlignment="1">
      <alignment horizontal="left" vertical="top" wrapText="1" indent="2"/>
    </xf>
    <xf numFmtId="165" fontId="39" fillId="0" borderId="4" xfId="1" quotePrefix="1" applyNumberFormat="1" applyFont="1" applyFill="1" applyBorder="1" applyAlignment="1">
      <alignment horizontal="left" vertical="top" wrapText="1"/>
    </xf>
    <xf numFmtId="165" fontId="39" fillId="0" borderId="21" xfId="1" quotePrefix="1" applyNumberFormat="1" applyFont="1" applyFill="1" applyBorder="1" applyAlignment="1">
      <alignment horizontal="left" vertical="top" wrapText="1"/>
    </xf>
    <xf numFmtId="165" fontId="39" fillId="0" borderId="1" xfId="1" quotePrefix="1" applyNumberFormat="1" applyFont="1" applyFill="1" applyBorder="1" applyAlignment="1">
      <alignment horizontal="left" vertical="top" wrapText="1"/>
    </xf>
    <xf numFmtId="0" fontId="41" fillId="0" borderId="16" xfId="10" applyFont="1" applyBorder="1" applyAlignment="1">
      <alignment horizontal="left" vertical="top" wrapText="1" indent="2"/>
    </xf>
    <xf numFmtId="4" fontId="41" fillId="0" borderId="16" xfId="10" applyNumberFormat="1" applyFont="1" applyBorder="1" applyAlignment="1">
      <alignment horizontal="right" vertical="top" wrapText="1"/>
    </xf>
    <xf numFmtId="0" fontId="39" fillId="7" borderId="3" xfId="13" quotePrefix="1" applyFont="1" applyFill="1" applyBorder="1" applyAlignment="1">
      <alignment horizontal="left" vertical="top" wrapText="1" indent="1"/>
    </xf>
    <xf numFmtId="0" fontId="37" fillId="7" borderId="4" xfId="12" quotePrefix="1" applyFont="1" applyFill="1" applyBorder="1" applyAlignment="1">
      <alignment horizontal="center" vertical="top" wrapText="1"/>
    </xf>
    <xf numFmtId="165" fontId="39" fillId="7" borderId="3" xfId="1" applyNumberFormat="1" applyFont="1" applyFill="1" applyBorder="1" applyAlignment="1">
      <alignment horizontal="right" vertical="top" wrapText="1"/>
    </xf>
    <xf numFmtId="0" fontId="41" fillId="0" borderId="16" xfId="10" applyFont="1" applyBorder="1" applyAlignment="1">
      <alignment vertical="top"/>
    </xf>
    <xf numFmtId="4" fontId="41" fillId="8" borderId="16" xfId="10" applyNumberFormat="1" applyFont="1" applyFill="1" applyBorder="1" applyAlignment="1">
      <alignment horizontal="right" vertical="top" wrapText="1"/>
    </xf>
    <xf numFmtId="165" fontId="39" fillId="0" borderId="4" xfId="1" applyNumberFormat="1" applyFont="1" applyFill="1" applyBorder="1" applyAlignment="1">
      <alignment horizontal="right" vertical="top" wrapText="1"/>
    </xf>
    <xf numFmtId="165" fontId="39" fillId="0" borderId="21" xfId="1" applyNumberFormat="1" applyFont="1" applyFill="1" applyBorder="1" applyAlignment="1">
      <alignment horizontal="right" vertical="top" wrapText="1"/>
    </xf>
    <xf numFmtId="165" fontId="39" fillId="0" borderId="1" xfId="1" applyNumberFormat="1" applyFont="1" applyFill="1" applyBorder="1" applyAlignment="1">
      <alignment horizontal="right" vertical="top" wrapText="1"/>
    </xf>
    <xf numFmtId="0" fontId="39" fillId="0" borderId="3" xfId="13" quotePrefix="1" applyFont="1" applyBorder="1" applyAlignment="1">
      <alignment horizontal="left" vertical="top" wrapText="1" indent="2"/>
    </xf>
    <xf numFmtId="0" fontId="43" fillId="0" borderId="0" xfId="3" applyFont="1" applyProtection="1">
      <protection locked="0"/>
    </xf>
    <xf numFmtId="0" fontId="44" fillId="4" borderId="19" xfId="10" applyFont="1" applyFill="1" applyBorder="1" applyAlignment="1">
      <alignment vertical="top" wrapText="1"/>
    </xf>
    <xf numFmtId="0" fontId="44" fillId="4" borderId="19" xfId="10" applyFont="1" applyFill="1" applyBorder="1" applyAlignment="1">
      <alignment horizontal="right" vertical="top" wrapText="1"/>
    </xf>
    <xf numFmtId="4" fontId="38" fillId="0" borderId="19" xfId="10" applyNumberFormat="1" applyFont="1" applyBorder="1" applyAlignment="1">
      <alignment vertical="top"/>
    </xf>
    <xf numFmtId="4" fontId="45" fillId="0" borderId="0" xfId="3" applyNumberFormat="1" applyFont="1" applyProtection="1">
      <protection locked="0"/>
    </xf>
    <xf numFmtId="0" fontId="45" fillId="0" borderId="0" xfId="3" applyFont="1" applyProtection="1">
      <protection locked="0"/>
    </xf>
    <xf numFmtId="0" fontId="41" fillId="0" borderId="16" xfId="10" applyFont="1" applyBorder="1" applyAlignment="1">
      <alignment vertical="top" wrapText="1" indent="2"/>
    </xf>
    <xf numFmtId="0" fontId="41" fillId="0" borderId="16" xfId="10" applyFont="1" applyBorder="1" applyAlignment="1">
      <alignment horizontal="left" vertical="top"/>
    </xf>
    <xf numFmtId="0" fontId="39" fillId="0" borderId="3" xfId="13" quotePrefix="1" applyFont="1" applyBorder="1" applyAlignment="1">
      <alignment horizontal="left" vertical="top" wrapText="1" indent="1"/>
    </xf>
    <xf numFmtId="0" fontId="37" fillId="0" borderId="3" xfId="13" quotePrefix="1" applyFont="1" applyBorder="1" applyAlignment="1">
      <alignment horizontal="left" vertical="top" wrapText="1"/>
    </xf>
    <xf numFmtId="165" fontId="37" fillId="0" borderId="3" xfId="1" applyNumberFormat="1" applyFont="1" applyFill="1" applyBorder="1" applyAlignment="1">
      <alignment horizontal="right" vertical="top" wrapText="1"/>
    </xf>
    <xf numFmtId="0" fontId="37" fillId="0" borderId="3" xfId="4" quotePrefix="1" applyFont="1" applyBorder="1" applyAlignment="1">
      <alignment horizontal="left" vertical="top" wrapText="1" indent="2"/>
    </xf>
    <xf numFmtId="0" fontId="37" fillId="0" borderId="7" xfId="12" quotePrefix="1" applyFont="1" applyBorder="1" applyAlignment="1">
      <alignment horizontal="center" vertical="top" wrapText="1"/>
    </xf>
    <xf numFmtId="165" fontId="39" fillId="0" borderId="7" xfId="1" quotePrefix="1" applyNumberFormat="1" applyFont="1" applyFill="1" applyBorder="1" applyAlignment="1">
      <alignment horizontal="left" vertical="top" wrapText="1"/>
    </xf>
    <xf numFmtId="0" fontId="37" fillId="0" borderId="8" xfId="12" quotePrefix="1" applyFont="1" applyBorder="1" applyAlignment="1">
      <alignment horizontal="center" vertical="top" wrapText="1"/>
    </xf>
    <xf numFmtId="165" fontId="39" fillId="0" borderId="8" xfId="1" applyNumberFormat="1" applyFont="1" applyFill="1" applyBorder="1" applyAlignment="1">
      <alignment horizontal="right" vertical="top" wrapText="1"/>
    </xf>
    <xf numFmtId="165" fontId="39" fillId="0" borderId="22" xfId="1" applyNumberFormat="1" applyFont="1" applyFill="1" applyBorder="1" applyAlignment="1">
      <alignment horizontal="right" vertical="top" wrapText="1"/>
    </xf>
    <xf numFmtId="165" fontId="37" fillId="0" borderId="8" xfId="1" applyNumberFormat="1" applyFont="1" applyFill="1" applyBorder="1" applyAlignment="1">
      <alignment horizontal="right" vertical="top" wrapText="1"/>
    </xf>
    <xf numFmtId="165" fontId="37" fillId="0" borderId="21" xfId="1" applyNumberFormat="1" applyFont="1" applyFill="1" applyBorder="1" applyAlignment="1">
      <alignment horizontal="right" vertical="top" wrapText="1"/>
    </xf>
    <xf numFmtId="165" fontId="37" fillId="0" borderId="1" xfId="1" applyNumberFormat="1" applyFont="1" applyFill="1" applyBorder="1" applyAlignment="1">
      <alignment horizontal="right" vertical="top" wrapText="1"/>
    </xf>
    <xf numFmtId="0" fontId="30" fillId="9" borderId="0" xfId="3" applyFont="1" applyFill="1" applyProtection="1">
      <protection locked="0"/>
    </xf>
    <xf numFmtId="165" fontId="39" fillId="0" borderId="8" xfId="1" quotePrefix="1" applyNumberFormat="1" applyFont="1" applyFill="1" applyBorder="1" applyAlignment="1">
      <alignment horizontal="left" vertical="top" wrapText="1"/>
    </xf>
    <xf numFmtId="0" fontId="38" fillId="0" borderId="19" xfId="10" applyFont="1" applyBorder="1" applyAlignment="1">
      <alignment vertical="top" wrapText="1" indent="2"/>
    </xf>
    <xf numFmtId="0" fontId="37" fillId="0" borderId="11" xfId="12" quotePrefix="1" applyFont="1" applyBorder="1" applyAlignment="1">
      <alignment horizontal="center" vertical="top" wrapText="1"/>
    </xf>
    <xf numFmtId="165" fontId="39" fillId="0" borderId="11" xfId="1" applyNumberFormat="1" applyFont="1" applyFill="1" applyBorder="1" applyAlignment="1">
      <alignment horizontal="right" vertical="top" wrapText="1"/>
    </xf>
    <xf numFmtId="0" fontId="41" fillId="6" borderId="16" xfId="10" applyFont="1" applyFill="1" applyBorder="1" applyAlignment="1">
      <alignment horizontal="left" vertical="top"/>
    </xf>
    <xf numFmtId="4" fontId="41" fillId="6" borderId="16" xfId="10" applyNumberFormat="1" applyFont="1" applyFill="1" applyBorder="1" applyAlignment="1">
      <alignment horizontal="right" vertical="top" wrapText="1"/>
    </xf>
    <xf numFmtId="4" fontId="30" fillId="0" borderId="0" xfId="3" applyNumberFormat="1" applyFont="1" applyProtection="1">
      <protection locked="0"/>
    </xf>
    <xf numFmtId="165" fontId="37" fillId="0" borderId="8" xfId="1" applyNumberFormat="1" applyFont="1" applyBorder="1" applyAlignment="1">
      <alignment horizontal="right" vertical="top" wrapText="1"/>
    </xf>
    <xf numFmtId="165" fontId="37" fillId="0" borderId="21" xfId="1" applyNumberFormat="1" applyFont="1" applyBorder="1" applyAlignment="1">
      <alignment horizontal="right" vertical="top" wrapText="1"/>
    </xf>
    <xf numFmtId="165" fontId="37" fillId="0" borderId="1" xfId="1" applyNumberFormat="1" applyFont="1" applyBorder="1" applyAlignment="1">
      <alignment horizontal="right" vertical="top" wrapText="1"/>
    </xf>
    <xf numFmtId="166" fontId="30" fillId="0" borderId="0" xfId="3" applyNumberFormat="1" applyFont="1" applyProtection="1">
      <protection locked="0"/>
    </xf>
    <xf numFmtId="0" fontId="37" fillId="2" borderId="3" xfId="14" quotePrefix="1" applyFont="1" applyFill="1" applyBorder="1" applyAlignment="1">
      <alignment horizontal="left" vertical="top" wrapText="1"/>
    </xf>
    <xf numFmtId="0" fontId="37" fillId="2" borderId="8" xfId="12" quotePrefix="1" applyFont="1" applyFill="1" applyBorder="1" applyAlignment="1">
      <alignment horizontal="center" vertical="top" wrapText="1"/>
    </xf>
    <xf numFmtId="165" fontId="37" fillId="2" borderId="3" xfId="1" applyNumberFormat="1" applyFont="1" applyFill="1" applyBorder="1" applyAlignment="1">
      <alignment horizontal="right" vertical="top" wrapText="1"/>
    </xf>
    <xf numFmtId="165" fontId="39" fillId="0" borderId="8" xfId="1" applyNumberFormat="1" applyFont="1" applyBorder="1" applyAlignment="1">
      <alignment horizontal="right" vertical="top" wrapText="1"/>
    </xf>
    <xf numFmtId="165" fontId="37" fillId="0" borderId="11" xfId="1" applyNumberFormat="1" applyFont="1" applyFill="1" applyBorder="1" applyAlignment="1">
      <alignment horizontal="right" vertical="top" wrapText="1"/>
    </xf>
    <xf numFmtId="165" fontId="39" fillId="0" borderId="8" xfId="1" quotePrefix="1" applyNumberFormat="1" applyFont="1" applyBorder="1" applyAlignment="1">
      <alignment horizontal="left" vertical="top" wrapText="1"/>
    </xf>
    <xf numFmtId="165" fontId="39" fillId="0" borderId="11" xfId="1" quotePrefix="1" applyNumberFormat="1" applyFont="1" applyFill="1" applyBorder="1" applyAlignment="1">
      <alignment horizontal="left" vertical="top" wrapText="1"/>
    </xf>
    <xf numFmtId="0" fontId="39" fillId="0" borderId="23" xfId="13" quotePrefix="1" applyFont="1" applyBorder="1" applyAlignment="1">
      <alignment horizontal="left" vertical="top" wrapText="1"/>
    </xf>
    <xf numFmtId="0" fontId="37" fillId="0" borderId="24" xfId="12" quotePrefix="1" applyFont="1" applyBorder="1" applyAlignment="1">
      <alignment horizontal="center" vertical="top" wrapText="1"/>
    </xf>
    <xf numFmtId="165" fontId="39" fillId="3" borderId="23" xfId="1" applyNumberFormat="1" applyFont="1" applyFill="1" applyBorder="1" applyAlignment="1">
      <alignment horizontal="right" vertical="top" wrapText="1"/>
    </xf>
    <xf numFmtId="165" fontId="39" fillId="0" borderId="22" xfId="1" applyNumberFormat="1" applyFont="1" applyBorder="1" applyAlignment="1">
      <alignment horizontal="right" vertical="top" wrapText="1"/>
    </xf>
    <xf numFmtId="0" fontId="37" fillId="0" borderId="23" xfId="13" quotePrefix="1" applyFont="1" applyBorder="1" applyAlignment="1">
      <alignment horizontal="left" vertical="top" wrapText="1"/>
    </xf>
    <xf numFmtId="0" fontId="37" fillId="2" borderId="23" xfId="14" quotePrefix="1" applyFont="1" applyFill="1" applyBorder="1" applyAlignment="1">
      <alignment horizontal="left" vertical="top" wrapText="1"/>
    </xf>
    <xf numFmtId="0" fontId="37" fillId="2" borderId="24" xfId="12" quotePrefix="1" applyFont="1" applyFill="1" applyBorder="1" applyAlignment="1">
      <alignment horizontal="center" vertical="top" wrapText="1"/>
    </xf>
    <xf numFmtId="165" fontId="37" fillId="2" borderId="23" xfId="1" applyNumberFormat="1" applyFont="1" applyFill="1" applyBorder="1" applyAlignment="1">
      <alignment horizontal="right" vertical="top" wrapText="1"/>
    </xf>
    <xf numFmtId="165" fontId="39" fillId="0" borderId="23" xfId="1" quotePrefix="1" applyNumberFormat="1" applyFont="1" applyBorder="1" applyAlignment="1">
      <alignment horizontal="left" vertical="top" wrapText="1"/>
    </xf>
    <xf numFmtId="165" fontId="39" fillId="0" borderId="24" xfId="1" quotePrefix="1" applyNumberFormat="1" applyFont="1" applyBorder="1" applyAlignment="1">
      <alignment horizontal="left" vertical="top" wrapText="1"/>
    </xf>
    <xf numFmtId="165" fontId="39" fillId="0" borderId="25" xfId="1" quotePrefix="1" applyNumberFormat="1" applyFont="1" applyBorder="1" applyAlignment="1">
      <alignment horizontal="left" vertical="top" wrapText="1"/>
    </xf>
    <xf numFmtId="165" fontId="37" fillId="0" borderId="22" xfId="1" applyNumberFormat="1" applyFont="1" applyFill="1" applyBorder="1" applyAlignment="1">
      <alignment horizontal="right" vertical="top" wrapText="1"/>
    </xf>
    <xf numFmtId="165" fontId="37" fillId="0" borderId="23" xfId="1" applyNumberFormat="1" applyFont="1" applyBorder="1" applyAlignment="1">
      <alignment horizontal="right" vertical="top" wrapText="1"/>
    </xf>
    <xf numFmtId="165" fontId="37" fillId="0" borderId="25" xfId="1" applyNumberFormat="1" applyFont="1" applyBorder="1" applyAlignment="1">
      <alignment horizontal="right" vertical="top" wrapText="1"/>
    </xf>
    <xf numFmtId="0" fontId="46" fillId="0" borderId="0" xfId="3" applyFont="1" applyAlignment="1" applyProtection="1">
      <alignment horizontal="right"/>
      <protection locked="0"/>
    </xf>
    <xf numFmtId="165" fontId="24" fillId="0" borderId="0" xfId="3" applyNumberFormat="1" applyFont="1" applyAlignment="1" applyProtection="1">
      <alignment horizontal="right"/>
      <protection locked="0"/>
    </xf>
    <xf numFmtId="165" fontId="47" fillId="0" borderId="0" xfId="3" applyNumberFormat="1" applyFont="1" applyAlignment="1" applyProtection="1">
      <alignment horizontal="right"/>
      <protection locked="0"/>
    </xf>
    <xf numFmtId="0" fontId="48" fillId="0" borderId="0" xfId="3" applyFont="1" applyProtection="1">
      <protection locked="0"/>
    </xf>
    <xf numFmtId="165" fontId="49" fillId="0" borderId="0" xfId="3" applyNumberFormat="1" applyFont="1" applyAlignment="1" applyProtection="1">
      <alignment horizontal="right"/>
      <protection locked="0"/>
    </xf>
    <xf numFmtId="165" fontId="50" fillId="0" borderId="0" xfId="3" applyNumberFormat="1" applyFont="1" applyAlignment="1" applyProtection="1">
      <alignment horizontal="right"/>
      <protection locked="0"/>
    </xf>
    <xf numFmtId="165" fontId="4" fillId="0" borderId="0" xfId="3" applyNumberFormat="1" applyFont="1" applyProtection="1">
      <protection locked="0"/>
    </xf>
    <xf numFmtId="0" fontId="51" fillId="0" borderId="0" xfId="0" applyFont="1"/>
    <xf numFmtId="14" fontId="7" fillId="0" borderId="0" xfId="3" applyNumberFormat="1" applyFont="1" applyProtection="1">
      <protection locked="0"/>
    </xf>
    <xf numFmtId="0" fontId="52" fillId="0" borderId="0" xfId="3" applyFont="1" applyProtection="1">
      <protection locked="0"/>
    </xf>
    <xf numFmtId="3" fontId="52" fillId="0" borderId="0" xfId="3" applyNumberFormat="1" applyFont="1" applyAlignment="1" applyProtection="1">
      <alignment horizontal="right"/>
      <protection locked="0"/>
    </xf>
    <xf numFmtId="0" fontId="8" fillId="0" borderId="0" xfId="3" applyFont="1" applyAlignment="1" applyProtection="1">
      <alignment horizontal="right" wrapText="1"/>
      <protection locked="0"/>
    </xf>
    <xf numFmtId="0" fontId="8" fillId="0" borderId="0" xfId="3" applyFont="1" applyAlignment="1">
      <alignment horizontal="right" wrapText="1"/>
    </xf>
    <xf numFmtId="0" fontId="12" fillId="0" borderId="0" xfId="3" applyFont="1" applyAlignment="1" applyProtection="1">
      <alignment horizontal="center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34" fillId="4" borderId="15" xfId="10" applyFont="1" applyFill="1" applyBorder="1" applyAlignment="1">
      <alignment vertical="top" wrapText="1"/>
    </xf>
    <xf numFmtId="0" fontId="34" fillId="4" borderId="17" xfId="10" applyFont="1" applyFill="1" applyBorder="1" applyAlignment="1">
      <alignment vertical="top" wrapText="1"/>
    </xf>
    <xf numFmtId="0" fontId="4" fillId="0" borderId="0" xfId="3" applyFont="1" applyAlignment="1" applyProtection="1">
      <alignment horizontal="left" wrapText="1"/>
      <protection locked="0"/>
    </xf>
    <xf numFmtId="0" fontId="4" fillId="0" borderId="0" xfId="3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9" fillId="0" borderId="0" xfId="3" applyFont="1" applyAlignment="1" applyProtection="1">
      <alignment horizontal="justify" wrapText="1"/>
      <protection locked="0"/>
    </xf>
    <xf numFmtId="0" fontId="28" fillId="0" borderId="0" xfId="0" applyFont="1" applyAlignment="1">
      <alignment horizontal="justify"/>
    </xf>
    <xf numFmtId="0" fontId="4" fillId="0" borderId="0" xfId="3" applyFont="1" applyAlignment="1" applyProtection="1">
      <alignment horizontal="center"/>
      <protection locked="0"/>
    </xf>
  </cellXfs>
  <cellStyles count="15">
    <cellStyle name="S0" xfId="7" xr:uid="{74BD71A3-7504-47E7-937E-ED5A10778C42}"/>
    <cellStyle name="S2" xfId="13" xr:uid="{FBF7F169-571B-4CF9-8E07-9198233ACBF0}"/>
    <cellStyle name="S4" xfId="11" xr:uid="{EFF11478-CDAF-4FA5-B849-32B4D092101A}"/>
    <cellStyle name="S4 3" xfId="5" xr:uid="{90DA20BB-0F01-46FE-B835-EEC90CC73C9E}"/>
    <cellStyle name="S5" xfId="4" xr:uid="{D7BFF2D5-DBEC-4B45-8C48-C5A21B81AF1E}"/>
    <cellStyle name="S6 2" xfId="12" xr:uid="{3DFB0833-6812-4BBB-856D-4D84A18EAEAA}"/>
    <cellStyle name="S6 3" xfId="6" xr:uid="{1B9F3B03-A645-4E87-80A4-6F46BFC3F5FC}"/>
    <cellStyle name="S7" xfId="14" xr:uid="{CAD222B0-1C1E-4283-ACFF-8333256D4AC7}"/>
    <cellStyle name="Гиперссылка" xfId="2" builtinId="8"/>
    <cellStyle name="Обычный" xfId="0" builtinId="0"/>
    <cellStyle name="Обычный_230 постановление" xfId="8" xr:uid="{D677B46B-BE41-4977-A5E4-D10F5C05CB2D}"/>
    <cellStyle name="Обычный_I0000709" xfId="3" xr:uid="{24D0DEED-5FE7-4A1C-B1A7-97A6042D884E}"/>
    <cellStyle name="Обычный_ОПУ UDC" xfId="10" xr:uid="{9EA8EED4-5413-49F6-A8D3-DF1CFADE2782}"/>
    <cellStyle name="Обычный_Приложения к Правилам по ИК_рус" xfId="9" xr:uid="{2E621A02-B7E7-4089-AED9-566CF69EB0FD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2;&#1057;&#1045;%20&#1054;&#1058;&#1063;&#1045;&#1058;&#1067;/&#1054;&#1058;&#1063;&#1045;&#1058;&#1067;%20&#1040;&#1060;&#1056;/&#1054;&#1090;&#1095;&#1077;&#1090;&#1085;&#1086;&#1089;&#1090;&#1100;%20&#1040;&#1056;&#1060;&#1056;&#1056;/&#1054;&#1090;&#1095;&#1077;&#1090;_&#1084;&#1072;&#1088;&#109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каз"/>
      <sheetName val="Баланс консолид UDC"/>
      <sheetName val="Баланс UDC Astana"/>
      <sheetName val="Баланс UDC"/>
      <sheetName val="осв"/>
      <sheetName val="Приложение2"/>
      <sheetName val="Приложение3"/>
      <sheetName val="Приложение4"/>
      <sheetName val="Приложение5"/>
      <sheetName val="Приложение6"/>
      <sheetName val="ОПУ консолид UDC"/>
      <sheetName val="ОПУ UDC Astana"/>
      <sheetName val="ОПУ UDC"/>
      <sheetName val="ПН_Нов"/>
      <sheetName val="КПН предварит"/>
      <sheetName val="ОФП"/>
      <sheetName val="ОПУ и ПСД"/>
      <sheetName val="ОИК"/>
      <sheetName val="ОДДС прям"/>
      <sheetName val="ОДДС"/>
    </sheetNames>
    <sheetDataSet>
      <sheetData sheetId="0"/>
      <sheetData sheetId="1"/>
      <sheetData sheetId="2"/>
      <sheetData sheetId="3"/>
      <sheetData sheetId="4">
        <row r="10">
          <cell r="F10">
            <v>560.94000000000005</v>
          </cell>
        </row>
        <row r="27">
          <cell r="F27">
            <v>18410558.609999999</v>
          </cell>
        </row>
        <row r="30">
          <cell r="F30">
            <v>598819</v>
          </cell>
        </row>
        <row r="31">
          <cell r="F31">
            <v>56000000</v>
          </cell>
        </row>
        <row r="34">
          <cell r="F34">
            <v>193143.73</v>
          </cell>
        </row>
        <row r="36">
          <cell r="F36">
            <v>61150</v>
          </cell>
        </row>
        <row r="41">
          <cell r="F41">
            <v>3614582.41</v>
          </cell>
        </row>
        <row r="44">
          <cell r="F44">
            <v>69199500</v>
          </cell>
        </row>
        <row r="47">
          <cell r="F47">
            <v>13240198</v>
          </cell>
        </row>
        <row r="50">
          <cell r="F50">
            <v>5535530.5599999996</v>
          </cell>
        </row>
        <row r="53">
          <cell r="F53">
            <v>788771</v>
          </cell>
        </row>
        <row r="57">
          <cell r="G57">
            <v>6492650</v>
          </cell>
        </row>
        <row r="61">
          <cell r="G61">
            <v>3254553</v>
          </cell>
        </row>
        <row r="68">
          <cell r="C68">
            <v>8132151.3300000001</v>
          </cell>
          <cell r="G68">
            <v>4872980.1399999997</v>
          </cell>
        </row>
        <row r="70">
          <cell r="C70">
            <v>3318266.06</v>
          </cell>
          <cell r="G70">
            <v>67359</v>
          </cell>
        </row>
        <row r="72">
          <cell r="G72">
            <v>39</v>
          </cell>
        </row>
        <row r="75">
          <cell r="G75">
            <v>7795107</v>
          </cell>
        </row>
        <row r="76">
          <cell r="G76">
            <v>1200000</v>
          </cell>
        </row>
        <row r="80">
          <cell r="F80">
            <v>201833.11</v>
          </cell>
        </row>
        <row r="81">
          <cell r="F81">
            <v>201833.11</v>
          </cell>
        </row>
        <row r="83">
          <cell r="G83">
            <v>6663199.9500000002</v>
          </cell>
        </row>
        <row r="85">
          <cell r="F85">
            <v>1316347396.0300002</v>
          </cell>
        </row>
        <row r="89">
          <cell r="G89">
            <v>23682649.140000001</v>
          </cell>
        </row>
      </sheetData>
      <sheetData sheetId="5">
        <row r="13">
          <cell r="R13">
            <v>10577</v>
          </cell>
        </row>
        <row r="14">
          <cell r="P14">
            <v>321224</v>
          </cell>
        </row>
        <row r="25">
          <cell r="P25">
            <v>239933</v>
          </cell>
          <cell r="R25">
            <v>3933</v>
          </cell>
        </row>
        <row r="26">
          <cell r="P26">
            <v>202723</v>
          </cell>
          <cell r="R26">
            <v>3323</v>
          </cell>
        </row>
        <row r="27">
          <cell r="P27">
            <v>308</v>
          </cell>
        </row>
        <row r="28">
          <cell r="P28">
            <v>16</v>
          </cell>
        </row>
        <row r="29">
          <cell r="P29">
            <v>474</v>
          </cell>
        </row>
        <row r="30">
          <cell r="P30">
            <v>1000</v>
          </cell>
        </row>
        <row r="31">
          <cell r="P31">
            <v>866</v>
          </cell>
        </row>
        <row r="32">
          <cell r="P32">
            <v>539</v>
          </cell>
        </row>
        <row r="33">
          <cell r="P33">
            <v>480</v>
          </cell>
        </row>
        <row r="34">
          <cell r="P34">
            <v>533</v>
          </cell>
        </row>
        <row r="35">
          <cell r="P35">
            <v>533</v>
          </cell>
        </row>
        <row r="36">
          <cell r="P36">
            <v>800</v>
          </cell>
        </row>
        <row r="37">
          <cell r="P37">
            <v>693</v>
          </cell>
        </row>
        <row r="38">
          <cell r="P38">
            <v>981</v>
          </cell>
        </row>
        <row r="39">
          <cell r="P39">
            <v>906</v>
          </cell>
        </row>
        <row r="40">
          <cell r="P40">
            <v>485</v>
          </cell>
        </row>
        <row r="41">
          <cell r="P41">
            <v>1066</v>
          </cell>
        </row>
        <row r="42">
          <cell r="P42">
            <v>740</v>
          </cell>
        </row>
        <row r="43">
          <cell r="P43">
            <v>454</v>
          </cell>
        </row>
        <row r="44">
          <cell r="P44">
            <v>1258</v>
          </cell>
        </row>
        <row r="45">
          <cell r="P45">
            <v>2398</v>
          </cell>
        </row>
        <row r="46">
          <cell r="P46">
            <v>5643</v>
          </cell>
        </row>
        <row r="48">
          <cell r="P48">
            <v>90652</v>
          </cell>
          <cell r="R48">
            <v>1256</v>
          </cell>
        </row>
        <row r="56">
          <cell r="P56">
            <v>3757</v>
          </cell>
        </row>
        <row r="57">
          <cell r="P57">
            <v>878462</v>
          </cell>
          <cell r="R57">
            <v>19089</v>
          </cell>
        </row>
      </sheetData>
      <sheetData sheetId="6">
        <row r="13">
          <cell r="L13">
            <v>257233</v>
          </cell>
        </row>
        <row r="18">
          <cell r="L18">
            <v>0</v>
          </cell>
        </row>
      </sheetData>
      <sheetData sheetId="7">
        <row r="14">
          <cell r="J14">
            <v>1981</v>
          </cell>
        </row>
        <row r="22">
          <cell r="L22">
            <v>0</v>
          </cell>
          <cell r="M22">
            <v>0</v>
          </cell>
        </row>
        <row r="27">
          <cell r="J27">
            <v>11019</v>
          </cell>
        </row>
        <row r="34">
          <cell r="J34">
            <v>13000</v>
          </cell>
        </row>
      </sheetData>
      <sheetData sheetId="8"/>
      <sheetData sheetId="9">
        <row r="11">
          <cell r="I11">
            <v>78625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udcapital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udcapital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F98F-D36D-4410-ABC2-BC33F1617AC3}">
  <sheetPr>
    <tabColor theme="6" tint="0.59999389629810485"/>
    <pageSetUpPr fitToPage="1"/>
  </sheetPr>
  <dimension ref="A1:L130"/>
  <sheetViews>
    <sheetView tabSelected="1" topLeftCell="A3" zoomScale="90" zoomScaleNormal="90" zoomScaleSheetLayoutView="90" workbookViewId="0">
      <pane xSplit="1" ySplit="4" topLeftCell="B49" activePane="bottomRight" state="frozen"/>
      <selection activeCell="A3" sqref="A3"/>
      <selection pane="topRight" activeCell="B3" sqref="B3"/>
      <selection pane="bottomLeft" activeCell="A7" sqref="A7"/>
      <selection pane="bottomRight" activeCell="B134" sqref="B134"/>
    </sheetView>
  </sheetViews>
  <sheetFormatPr defaultRowHeight="15" outlineLevelCol="1" x14ac:dyDescent="0.3"/>
  <cols>
    <col min="1" max="1" width="85.140625" style="1" customWidth="1"/>
    <col min="2" max="2" width="14.28515625" style="1" customWidth="1"/>
    <col min="3" max="3" width="18.7109375" style="1" customWidth="1"/>
    <col min="4" max="4" width="19.5703125" style="1" customWidth="1"/>
    <col min="5" max="5" width="4.140625" style="1" customWidth="1"/>
    <col min="6" max="6" width="8.5703125" style="3" hidden="1" customWidth="1" outlineLevel="1"/>
    <col min="7" max="7" width="10.5703125" style="3" hidden="1" customWidth="1" outlineLevel="1"/>
    <col min="8" max="8" width="2.42578125" style="1" customWidth="1" collapsed="1"/>
    <col min="9" max="9" width="8.85546875" style="4" hidden="1" customWidth="1" outlineLevel="1"/>
    <col min="10" max="10" width="9.140625" style="1" collapsed="1"/>
    <col min="11" max="231" width="9.140625" style="1"/>
    <col min="232" max="232" width="59.85546875" style="1" customWidth="1"/>
    <col min="233" max="233" width="12.140625" style="1" customWidth="1"/>
    <col min="234" max="234" width="15.85546875" style="1" customWidth="1"/>
    <col min="235" max="235" width="17.7109375" style="1" customWidth="1"/>
    <col min="236" max="236" width="19" style="1" customWidth="1"/>
    <col min="237" max="237" width="13.5703125" style="1" customWidth="1"/>
    <col min="238" max="238" width="12" style="1" customWidth="1"/>
    <col min="239" max="487" width="9.140625" style="1"/>
    <col min="488" max="488" width="59.85546875" style="1" customWidth="1"/>
    <col min="489" max="489" width="12.140625" style="1" customWidth="1"/>
    <col min="490" max="490" width="15.85546875" style="1" customWidth="1"/>
    <col min="491" max="491" width="17.7109375" style="1" customWidth="1"/>
    <col min="492" max="492" width="19" style="1" customWidth="1"/>
    <col min="493" max="493" width="13.5703125" style="1" customWidth="1"/>
    <col min="494" max="494" width="12" style="1" customWidth="1"/>
    <col min="495" max="743" width="9.140625" style="1"/>
    <col min="744" max="744" width="59.85546875" style="1" customWidth="1"/>
    <col min="745" max="745" width="12.140625" style="1" customWidth="1"/>
    <col min="746" max="746" width="15.85546875" style="1" customWidth="1"/>
    <col min="747" max="747" width="17.7109375" style="1" customWidth="1"/>
    <col min="748" max="748" width="19" style="1" customWidth="1"/>
    <col min="749" max="749" width="13.5703125" style="1" customWidth="1"/>
    <col min="750" max="750" width="12" style="1" customWidth="1"/>
    <col min="751" max="999" width="9.140625" style="1"/>
    <col min="1000" max="1000" width="59.85546875" style="1" customWidth="1"/>
    <col min="1001" max="1001" width="12.140625" style="1" customWidth="1"/>
    <col min="1002" max="1002" width="15.85546875" style="1" customWidth="1"/>
    <col min="1003" max="1003" width="17.7109375" style="1" customWidth="1"/>
    <col min="1004" max="1004" width="19" style="1" customWidth="1"/>
    <col min="1005" max="1005" width="13.5703125" style="1" customWidth="1"/>
    <col min="1006" max="1006" width="12" style="1" customWidth="1"/>
    <col min="1007" max="1255" width="9.140625" style="1"/>
    <col min="1256" max="1256" width="59.85546875" style="1" customWidth="1"/>
    <col min="1257" max="1257" width="12.140625" style="1" customWidth="1"/>
    <col min="1258" max="1258" width="15.85546875" style="1" customWidth="1"/>
    <col min="1259" max="1259" width="17.7109375" style="1" customWidth="1"/>
    <col min="1260" max="1260" width="19" style="1" customWidth="1"/>
    <col min="1261" max="1261" width="13.5703125" style="1" customWidth="1"/>
    <col min="1262" max="1262" width="12" style="1" customWidth="1"/>
    <col min="1263" max="1511" width="9.140625" style="1"/>
    <col min="1512" max="1512" width="59.85546875" style="1" customWidth="1"/>
    <col min="1513" max="1513" width="12.140625" style="1" customWidth="1"/>
    <col min="1514" max="1514" width="15.85546875" style="1" customWidth="1"/>
    <col min="1515" max="1515" width="17.7109375" style="1" customWidth="1"/>
    <col min="1516" max="1516" width="19" style="1" customWidth="1"/>
    <col min="1517" max="1517" width="13.5703125" style="1" customWidth="1"/>
    <col min="1518" max="1518" width="12" style="1" customWidth="1"/>
    <col min="1519" max="1767" width="9.140625" style="1"/>
    <col min="1768" max="1768" width="59.85546875" style="1" customWidth="1"/>
    <col min="1769" max="1769" width="12.140625" style="1" customWidth="1"/>
    <col min="1770" max="1770" width="15.85546875" style="1" customWidth="1"/>
    <col min="1771" max="1771" width="17.7109375" style="1" customWidth="1"/>
    <col min="1772" max="1772" width="19" style="1" customWidth="1"/>
    <col min="1773" max="1773" width="13.5703125" style="1" customWidth="1"/>
    <col min="1774" max="1774" width="12" style="1" customWidth="1"/>
    <col min="1775" max="2023" width="9.140625" style="1"/>
    <col min="2024" max="2024" width="59.85546875" style="1" customWidth="1"/>
    <col min="2025" max="2025" width="12.140625" style="1" customWidth="1"/>
    <col min="2026" max="2026" width="15.85546875" style="1" customWidth="1"/>
    <col min="2027" max="2027" width="17.7109375" style="1" customWidth="1"/>
    <col min="2028" max="2028" width="19" style="1" customWidth="1"/>
    <col min="2029" max="2029" width="13.5703125" style="1" customWidth="1"/>
    <col min="2030" max="2030" width="12" style="1" customWidth="1"/>
    <col min="2031" max="2279" width="9.140625" style="1"/>
    <col min="2280" max="2280" width="59.85546875" style="1" customWidth="1"/>
    <col min="2281" max="2281" width="12.140625" style="1" customWidth="1"/>
    <col min="2282" max="2282" width="15.85546875" style="1" customWidth="1"/>
    <col min="2283" max="2283" width="17.7109375" style="1" customWidth="1"/>
    <col min="2284" max="2284" width="19" style="1" customWidth="1"/>
    <col min="2285" max="2285" width="13.5703125" style="1" customWidth="1"/>
    <col min="2286" max="2286" width="12" style="1" customWidth="1"/>
    <col min="2287" max="2535" width="9.140625" style="1"/>
    <col min="2536" max="2536" width="59.85546875" style="1" customWidth="1"/>
    <col min="2537" max="2537" width="12.140625" style="1" customWidth="1"/>
    <col min="2538" max="2538" width="15.85546875" style="1" customWidth="1"/>
    <col min="2539" max="2539" width="17.7109375" style="1" customWidth="1"/>
    <col min="2540" max="2540" width="19" style="1" customWidth="1"/>
    <col min="2541" max="2541" width="13.5703125" style="1" customWidth="1"/>
    <col min="2542" max="2542" width="12" style="1" customWidth="1"/>
    <col min="2543" max="2791" width="9.140625" style="1"/>
    <col min="2792" max="2792" width="59.85546875" style="1" customWidth="1"/>
    <col min="2793" max="2793" width="12.140625" style="1" customWidth="1"/>
    <col min="2794" max="2794" width="15.85546875" style="1" customWidth="1"/>
    <col min="2795" max="2795" width="17.7109375" style="1" customWidth="1"/>
    <col min="2796" max="2796" width="19" style="1" customWidth="1"/>
    <col min="2797" max="2797" width="13.5703125" style="1" customWidth="1"/>
    <col min="2798" max="2798" width="12" style="1" customWidth="1"/>
    <col min="2799" max="3047" width="9.140625" style="1"/>
    <col min="3048" max="3048" width="59.85546875" style="1" customWidth="1"/>
    <col min="3049" max="3049" width="12.140625" style="1" customWidth="1"/>
    <col min="3050" max="3050" width="15.85546875" style="1" customWidth="1"/>
    <col min="3051" max="3051" width="17.7109375" style="1" customWidth="1"/>
    <col min="3052" max="3052" width="19" style="1" customWidth="1"/>
    <col min="3053" max="3053" width="13.5703125" style="1" customWidth="1"/>
    <col min="3054" max="3054" width="12" style="1" customWidth="1"/>
    <col min="3055" max="3303" width="9.140625" style="1"/>
    <col min="3304" max="3304" width="59.85546875" style="1" customWidth="1"/>
    <col min="3305" max="3305" width="12.140625" style="1" customWidth="1"/>
    <col min="3306" max="3306" width="15.85546875" style="1" customWidth="1"/>
    <col min="3307" max="3307" width="17.7109375" style="1" customWidth="1"/>
    <col min="3308" max="3308" width="19" style="1" customWidth="1"/>
    <col min="3309" max="3309" width="13.5703125" style="1" customWidth="1"/>
    <col min="3310" max="3310" width="12" style="1" customWidth="1"/>
    <col min="3311" max="3559" width="9.140625" style="1"/>
    <col min="3560" max="3560" width="59.85546875" style="1" customWidth="1"/>
    <col min="3561" max="3561" width="12.140625" style="1" customWidth="1"/>
    <col min="3562" max="3562" width="15.85546875" style="1" customWidth="1"/>
    <col min="3563" max="3563" width="17.7109375" style="1" customWidth="1"/>
    <col min="3564" max="3564" width="19" style="1" customWidth="1"/>
    <col min="3565" max="3565" width="13.5703125" style="1" customWidth="1"/>
    <col min="3566" max="3566" width="12" style="1" customWidth="1"/>
    <col min="3567" max="3815" width="9.140625" style="1"/>
    <col min="3816" max="3816" width="59.85546875" style="1" customWidth="1"/>
    <col min="3817" max="3817" width="12.140625" style="1" customWidth="1"/>
    <col min="3818" max="3818" width="15.85546875" style="1" customWidth="1"/>
    <col min="3819" max="3819" width="17.7109375" style="1" customWidth="1"/>
    <col min="3820" max="3820" width="19" style="1" customWidth="1"/>
    <col min="3821" max="3821" width="13.5703125" style="1" customWidth="1"/>
    <col min="3822" max="3822" width="12" style="1" customWidth="1"/>
    <col min="3823" max="4071" width="9.140625" style="1"/>
    <col min="4072" max="4072" width="59.85546875" style="1" customWidth="1"/>
    <col min="4073" max="4073" width="12.140625" style="1" customWidth="1"/>
    <col min="4074" max="4074" width="15.85546875" style="1" customWidth="1"/>
    <col min="4075" max="4075" width="17.7109375" style="1" customWidth="1"/>
    <col min="4076" max="4076" width="19" style="1" customWidth="1"/>
    <col min="4077" max="4077" width="13.5703125" style="1" customWidth="1"/>
    <col min="4078" max="4078" width="12" style="1" customWidth="1"/>
    <col min="4079" max="4327" width="9.140625" style="1"/>
    <col min="4328" max="4328" width="59.85546875" style="1" customWidth="1"/>
    <col min="4329" max="4329" width="12.140625" style="1" customWidth="1"/>
    <col min="4330" max="4330" width="15.85546875" style="1" customWidth="1"/>
    <col min="4331" max="4331" width="17.7109375" style="1" customWidth="1"/>
    <col min="4332" max="4332" width="19" style="1" customWidth="1"/>
    <col min="4333" max="4333" width="13.5703125" style="1" customWidth="1"/>
    <col min="4334" max="4334" width="12" style="1" customWidth="1"/>
    <col min="4335" max="4583" width="9.140625" style="1"/>
    <col min="4584" max="4584" width="59.85546875" style="1" customWidth="1"/>
    <col min="4585" max="4585" width="12.140625" style="1" customWidth="1"/>
    <col min="4586" max="4586" width="15.85546875" style="1" customWidth="1"/>
    <col min="4587" max="4587" width="17.7109375" style="1" customWidth="1"/>
    <col min="4588" max="4588" width="19" style="1" customWidth="1"/>
    <col min="4589" max="4589" width="13.5703125" style="1" customWidth="1"/>
    <col min="4590" max="4590" width="12" style="1" customWidth="1"/>
    <col min="4591" max="4839" width="9.140625" style="1"/>
    <col min="4840" max="4840" width="59.85546875" style="1" customWidth="1"/>
    <col min="4841" max="4841" width="12.140625" style="1" customWidth="1"/>
    <col min="4842" max="4842" width="15.85546875" style="1" customWidth="1"/>
    <col min="4843" max="4843" width="17.7109375" style="1" customWidth="1"/>
    <col min="4844" max="4844" width="19" style="1" customWidth="1"/>
    <col min="4845" max="4845" width="13.5703125" style="1" customWidth="1"/>
    <col min="4846" max="4846" width="12" style="1" customWidth="1"/>
    <col min="4847" max="5095" width="9.140625" style="1"/>
    <col min="5096" max="5096" width="59.85546875" style="1" customWidth="1"/>
    <col min="5097" max="5097" width="12.140625" style="1" customWidth="1"/>
    <col min="5098" max="5098" width="15.85546875" style="1" customWidth="1"/>
    <col min="5099" max="5099" width="17.7109375" style="1" customWidth="1"/>
    <col min="5100" max="5100" width="19" style="1" customWidth="1"/>
    <col min="5101" max="5101" width="13.5703125" style="1" customWidth="1"/>
    <col min="5102" max="5102" width="12" style="1" customWidth="1"/>
    <col min="5103" max="5351" width="9.140625" style="1"/>
    <col min="5352" max="5352" width="59.85546875" style="1" customWidth="1"/>
    <col min="5353" max="5353" width="12.140625" style="1" customWidth="1"/>
    <col min="5354" max="5354" width="15.85546875" style="1" customWidth="1"/>
    <col min="5355" max="5355" width="17.7109375" style="1" customWidth="1"/>
    <col min="5356" max="5356" width="19" style="1" customWidth="1"/>
    <col min="5357" max="5357" width="13.5703125" style="1" customWidth="1"/>
    <col min="5358" max="5358" width="12" style="1" customWidth="1"/>
    <col min="5359" max="5607" width="9.140625" style="1"/>
    <col min="5608" max="5608" width="59.85546875" style="1" customWidth="1"/>
    <col min="5609" max="5609" width="12.140625" style="1" customWidth="1"/>
    <col min="5610" max="5610" width="15.85546875" style="1" customWidth="1"/>
    <col min="5611" max="5611" width="17.7109375" style="1" customWidth="1"/>
    <col min="5612" max="5612" width="19" style="1" customWidth="1"/>
    <col min="5613" max="5613" width="13.5703125" style="1" customWidth="1"/>
    <col min="5614" max="5614" width="12" style="1" customWidth="1"/>
    <col min="5615" max="5863" width="9.140625" style="1"/>
    <col min="5864" max="5864" width="59.85546875" style="1" customWidth="1"/>
    <col min="5865" max="5865" width="12.140625" style="1" customWidth="1"/>
    <col min="5866" max="5866" width="15.85546875" style="1" customWidth="1"/>
    <col min="5867" max="5867" width="17.7109375" style="1" customWidth="1"/>
    <col min="5868" max="5868" width="19" style="1" customWidth="1"/>
    <col min="5869" max="5869" width="13.5703125" style="1" customWidth="1"/>
    <col min="5870" max="5870" width="12" style="1" customWidth="1"/>
    <col min="5871" max="6119" width="9.140625" style="1"/>
    <col min="6120" max="6120" width="59.85546875" style="1" customWidth="1"/>
    <col min="6121" max="6121" width="12.140625" style="1" customWidth="1"/>
    <col min="6122" max="6122" width="15.85546875" style="1" customWidth="1"/>
    <col min="6123" max="6123" width="17.7109375" style="1" customWidth="1"/>
    <col min="6124" max="6124" width="19" style="1" customWidth="1"/>
    <col min="6125" max="6125" width="13.5703125" style="1" customWidth="1"/>
    <col min="6126" max="6126" width="12" style="1" customWidth="1"/>
    <col min="6127" max="6375" width="9.140625" style="1"/>
    <col min="6376" max="6376" width="59.85546875" style="1" customWidth="1"/>
    <col min="6377" max="6377" width="12.140625" style="1" customWidth="1"/>
    <col min="6378" max="6378" width="15.85546875" style="1" customWidth="1"/>
    <col min="6379" max="6379" width="17.7109375" style="1" customWidth="1"/>
    <col min="6380" max="6380" width="19" style="1" customWidth="1"/>
    <col min="6381" max="6381" width="13.5703125" style="1" customWidth="1"/>
    <col min="6382" max="6382" width="12" style="1" customWidth="1"/>
    <col min="6383" max="6631" width="9.140625" style="1"/>
    <col min="6632" max="6632" width="59.85546875" style="1" customWidth="1"/>
    <col min="6633" max="6633" width="12.140625" style="1" customWidth="1"/>
    <col min="6634" max="6634" width="15.85546875" style="1" customWidth="1"/>
    <col min="6635" max="6635" width="17.7109375" style="1" customWidth="1"/>
    <col min="6636" max="6636" width="19" style="1" customWidth="1"/>
    <col min="6637" max="6637" width="13.5703125" style="1" customWidth="1"/>
    <col min="6638" max="6638" width="12" style="1" customWidth="1"/>
    <col min="6639" max="6887" width="9.140625" style="1"/>
    <col min="6888" max="6888" width="59.85546875" style="1" customWidth="1"/>
    <col min="6889" max="6889" width="12.140625" style="1" customWidth="1"/>
    <col min="6890" max="6890" width="15.85546875" style="1" customWidth="1"/>
    <col min="6891" max="6891" width="17.7109375" style="1" customWidth="1"/>
    <col min="6892" max="6892" width="19" style="1" customWidth="1"/>
    <col min="6893" max="6893" width="13.5703125" style="1" customWidth="1"/>
    <col min="6894" max="6894" width="12" style="1" customWidth="1"/>
    <col min="6895" max="7143" width="9.140625" style="1"/>
    <col min="7144" max="7144" width="59.85546875" style="1" customWidth="1"/>
    <col min="7145" max="7145" width="12.140625" style="1" customWidth="1"/>
    <col min="7146" max="7146" width="15.85546875" style="1" customWidth="1"/>
    <col min="7147" max="7147" width="17.7109375" style="1" customWidth="1"/>
    <col min="7148" max="7148" width="19" style="1" customWidth="1"/>
    <col min="7149" max="7149" width="13.5703125" style="1" customWidth="1"/>
    <col min="7150" max="7150" width="12" style="1" customWidth="1"/>
    <col min="7151" max="7399" width="9.140625" style="1"/>
    <col min="7400" max="7400" width="59.85546875" style="1" customWidth="1"/>
    <col min="7401" max="7401" width="12.140625" style="1" customWidth="1"/>
    <col min="7402" max="7402" width="15.85546875" style="1" customWidth="1"/>
    <col min="7403" max="7403" width="17.7109375" style="1" customWidth="1"/>
    <col min="7404" max="7404" width="19" style="1" customWidth="1"/>
    <col min="7405" max="7405" width="13.5703125" style="1" customWidth="1"/>
    <col min="7406" max="7406" width="12" style="1" customWidth="1"/>
    <col min="7407" max="7655" width="9.140625" style="1"/>
    <col min="7656" max="7656" width="59.85546875" style="1" customWidth="1"/>
    <col min="7657" max="7657" width="12.140625" style="1" customWidth="1"/>
    <col min="7658" max="7658" width="15.85546875" style="1" customWidth="1"/>
    <col min="7659" max="7659" width="17.7109375" style="1" customWidth="1"/>
    <col min="7660" max="7660" width="19" style="1" customWidth="1"/>
    <col min="7661" max="7661" width="13.5703125" style="1" customWidth="1"/>
    <col min="7662" max="7662" width="12" style="1" customWidth="1"/>
    <col min="7663" max="7911" width="9.140625" style="1"/>
    <col min="7912" max="7912" width="59.85546875" style="1" customWidth="1"/>
    <col min="7913" max="7913" width="12.140625" style="1" customWidth="1"/>
    <col min="7914" max="7914" width="15.85546875" style="1" customWidth="1"/>
    <col min="7915" max="7915" width="17.7109375" style="1" customWidth="1"/>
    <col min="7916" max="7916" width="19" style="1" customWidth="1"/>
    <col min="7917" max="7917" width="13.5703125" style="1" customWidth="1"/>
    <col min="7918" max="7918" width="12" style="1" customWidth="1"/>
    <col min="7919" max="8167" width="9.140625" style="1"/>
    <col min="8168" max="8168" width="59.85546875" style="1" customWidth="1"/>
    <col min="8169" max="8169" width="12.140625" style="1" customWidth="1"/>
    <col min="8170" max="8170" width="15.85546875" style="1" customWidth="1"/>
    <col min="8171" max="8171" width="17.7109375" style="1" customWidth="1"/>
    <col min="8172" max="8172" width="19" style="1" customWidth="1"/>
    <col min="8173" max="8173" width="13.5703125" style="1" customWidth="1"/>
    <col min="8174" max="8174" width="12" style="1" customWidth="1"/>
    <col min="8175" max="8423" width="9.140625" style="1"/>
    <col min="8424" max="8424" width="59.85546875" style="1" customWidth="1"/>
    <col min="8425" max="8425" width="12.140625" style="1" customWidth="1"/>
    <col min="8426" max="8426" width="15.85546875" style="1" customWidth="1"/>
    <col min="8427" max="8427" width="17.7109375" style="1" customWidth="1"/>
    <col min="8428" max="8428" width="19" style="1" customWidth="1"/>
    <col min="8429" max="8429" width="13.5703125" style="1" customWidth="1"/>
    <col min="8430" max="8430" width="12" style="1" customWidth="1"/>
    <col min="8431" max="8679" width="9.140625" style="1"/>
    <col min="8680" max="8680" width="59.85546875" style="1" customWidth="1"/>
    <col min="8681" max="8681" width="12.140625" style="1" customWidth="1"/>
    <col min="8682" max="8682" width="15.85546875" style="1" customWidth="1"/>
    <col min="8683" max="8683" width="17.7109375" style="1" customWidth="1"/>
    <col min="8684" max="8684" width="19" style="1" customWidth="1"/>
    <col min="8685" max="8685" width="13.5703125" style="1" customWidth="1"/>
    <col min="8686" max="8686" width="12" style="1" customWidth="1"/>
    <col min="8687" max="8935" width="9.140625" style="1"/>
    <col min="8936" max="8936" width="59.85546875" style="1" customWidth="1"/>
    <col min="8937" max="8937" width="12.140625" style="1" customWidth="1"/>
    <col min="8938" max="8938" width="15.85546875" style="1" customWidth="1"/>
    <col min="8939" max="8939" width="17.7109375" style="1" customWidth="1"/>
    <col min="8940" max="8940" width="19" style="1" customWidth="1"/>
    <col min="8941" max="8941" width="13.5703125" style="1" customWidth="1"/>
    <col min="8942" max="8942" width="12" style="1" customWidth="1"/>
    <col min="8943" max="9191" width="9.140625" style="1"/>
    <col min="9192" max="9192" width="59.85546875" style="1" customWidth="1"/>
    <col min="9193" max="9193" width="12.140625" style="1" customWidth="1"/>
    <col min="9194" max="9194" width="15.85546875" style="1" customWidth="1"/>
    <col min="9195" max="9195" width="17.7109375" style="1" customWidth="1"/>
    <col min="9196" max="9196" width="19" style="1" customWidth="1"/>
    <col min="9197" max="9197" width="13.5703125" style="1" customWidth="1"/>
    <col min="9198" max="9198" width="12" style="1" customWidth="1"/>
    <col min="9199" max="9447" width="9.140625" style="1"/>
    <col min="9448" max="9448" width="59.85546875" style="1" customWidth="1"/>
    <col min="9449" max="9449" width="12.140625" style="1" customWidth="1"/>
    <col min="9450" max="9450" width="15.85546875" style="1" customWidth="1"/>
    <col min="9451" max="9451" width="17.7109375" style="1" customWidth="1"/>
    <col min="9452" max="9452" width="19" style="1" customWidth="1"/>
    <col min="9453" max="9453" width="13.5703125" style="1" customWidth="1"/>
    <col min="9454" max="9454" width="12" style="1" customWidth="1"/>
    <col min="9455" max="9703" width="9.140625" style="1"/>
    <col min="9704" max="9704" width="59.85546875" style="1" customWidth="1"/>
    <col min="9705" max="9705" width="12.140625" style="1" customWidth="1"/>
    <col min="9706" max="9706" width="15.85546875" style="1" customWidth="1"/>
    <col min="9707" max="9707" width="17.7109375" style="1" customWidth="1"/>
    <col min="9708" max="9708" width="19" style="1" customWidth="1"/>
    <col min="9709" max="9709" width="13.5703125" style="1" customWidth="1"/>
    <col min="9710" max="9710" width="12" style="1" customWidth="1"/>
    <col min="9711" max="9959" width="9.140625" style="1"/>
    <col min="9960" max="9960" width="59.85546875" style="1" customWidth="1"/>
    <col min="9961" max="9961" width="12.140625" style="1" customWidth="1"/>
    <col min="9962" max="9962" width="15.85546875" style="1" customWidth="1"/>
    <col min="9963" max="9963" width="17.7109375" style="1" customWidth="1"/>
    <col min="9964" max="9964" width="19" style="1" customWidth="1"/>
    <col min="9965" max="9965" width="13.5703125" style="1" customWidth="1"/>
    <col min="9966" max="9966" width="12" style="1" customWidth="1"/>
    <col min="9967" max="10215" width="9.140625" style="1"/>
    <col min="10216" max="10216" width="59.85546875" style="1" customWidth="1"/>
    <col min="10217" max="10217" width="12.140625" style="1" customWidth="1"/>
    <col min="10218" max="10218" width="15.85546875" style="1" customWidth="1"/>
    <col min="10219" max="10219" width="17.7109375" style="1" customWidth="1"/>
    <col min="10220" max="10220" width="19" style="1" customWidth="1"/>
    <col min="10221" max="10221" width="13.5703125" style="1" customWidth="1"/>
    <col min="10222" max="10222" width="12" style="1" customWidth="1"/>
    <col min="10223" max="10471" width="9.140625" style="1"/>
    <col min="10472" max="10472" width="59.85546875" style="1" customWidth="1"/>
    <col min="10473" max="10473" width="12.140625" style="1" customWidth="1"/>
    <col min="10474" max="10474" width="15.85546875" style="1" customWidth="1"/>
    <col min="10475" max="10475" width="17.7109375" style="1" customWidth="1"/>
    <col min="10476" max="10476" width="19" style="1" customWidth="1"/>
    <col min="10477" max="10477" width="13.5703125" style="1" customWidth="1"/>
    <col min="10478" max="10478" width="12" style="1" customWidth="1"/>
    <col min="10479" max="10727" width="9.140625" style="1"/>
    <col min="10728" max="10728" width="59.85546875" style="1" customWidth="1"/>
    <col min="10729" max="10729" width="12.140625" style="1" customWidth="1"/>
    <col min="10730" max="10730" width="15.85546875" style="1" customWidth="1"/>
    <col min="10731" max="10731" width="17.7109375" style="1" customWidth="1"/>
    <col min="10732" max="10732" width="19" style="1" customWidth="1"/>
    <col min="10733" max="10733" width="13.5703125" style="1" customWidth="1"/>
    <col min="10734" max="10734" width="12" style="1" customWidth="1"/>
    <col min="10735" max="10983" width="9.140625" style="1"/>
    <col min="10984" max="10984" width="59.85546875" style="1" customWidth="1"/>
    <col min="10985" max="10985" width="12.140625" style="1" customWidth="1"/>
    <col min="10986" max="10986" width="15.85546875" style="1" customWidth="1"/>
    <col min="10987" max="10987" width="17.7109375" style="1" customWidth="1"/>
    <col min="10988" max="10988" width="19" style="1" customWidth="1"/>
    <col min="10989" max="10989" width="13.5703125" style="1" customWidth="1"/>
    <col min="10990" max="10990" width="12" style="1" customWidth="1"/>
    <col min="10991" max="11239" width="9.140625" style="1"/>
    <col min="11240" max="11240" width="59.85546875" style="1" customWidth="1"/>
    <col min="11241" max="11241" width="12.140625" style="1" customWidth="1"/>
    <col min="11242" max="11242" width="15.85546875" style="1" customWidth="1"/>
    <col min="11243" max="11243" width="17.7109375" style="1" customWidth="1"/>
    <col min="11244" max="11244" width="19" style="1" customWidth="1"/>
    <col min="11245" max="11245" width="13.5703125" style="1" customWidth="1"/>
    <col min="11246" max="11246" width="12" style="1" customWidth="1"/>
    <col min="11247" max="11495" width="9.140625" style="1"/>
    <col min="11496" max="11496" width="59.85546875" style="1" customWidth="1"/>
    <col min="11497" max="11497" width="12.140625" style="1" customWidth="1"/>
    <col min="11498" max="11498" width="15.85546875" style="1" customWidth="1"/>
    <col min="11499" max="11499" width="17.7109375" style="1" customWidth="1"/>
    <col min="11500" max="11500" width="19" style="1" customWidth="1"/>
    <col min="11501" max="11501" width="13.5703125" style="1" customWidth="1"/>
    <col min="11502" max="11502" width="12" style="1" customWidth="1"/>
    <col min="11503" max="11751" width="9.140625" style="1"/>
    <col min="11752" max="11752" width="59.85546875" style="1" customWidth="1"/>
    <col min="11753" max="11753" width="12.140625" style="1" customWidth="1"/>
    <col min="11754" max="11754" width="15.85546875" style="1" customWidth="1"/>
    <col min="11755" max="11755" width="17.7109375" style="1" customWidth="1"/>
    <col min="11756" max="11756" width="19" style="1" customWidth="1"/>
    <col min="11757" max="11757" width="13.5703125" style="1" customWidth="1"/>
    <col min="11758" max="11758" width="12" style="1" customWidth="1"/>
    <col min="11759" max="12007" width="9.140625" style="1"/>
    <col min="12008" max="12008" width="59.85546875" style="1" customWidth="1"/>
    <col min="12009" max="12009" width="12.140625" style="1" customWidth="1"/>
    <col min="12010" max="12010" width="15.85546875" style="1" customWidth="1"/>
    <col min="12011" max="12011" width="17.7109375" style="1" customWidth="1"/>
    <col min="12012" max="12012" width="19" style="1" customWidth="1"/>
    <col min="12013" max="12013" width="13.5703125" style="1" customWidth="1"/>
    <col min="12014" max="12014" width="12" style="1" customWidth="1"/>
    <col min="12015" max="12263" width="9.140625" style="1"/>
    <col min="12264" max="12264" width="59.85546875" style="1" customWidth="1"/>
    <col min="12265" max="12265" width="12.140625" style="1" customWidth="1"/>
    <col min="12266" max="12266" width="15.85546875" style="1" customWidth="1"/>
    <col min="12267" max="12267" width="17.7109375" style="1" customWidth="1"/>
    <col min="12268" max="12268" width="19" style="1" customWidth="1"/>
    <col min="12269" max="12269" width="13.5703125" style="1" customWidth="1"/>
    <col min="12270" max="12270" width="12" style="1" customWidth="1"/>
    <col min="12271" max="12519" width="9.140625" style="1"/>
    <col min="12520" max="12520" width="59.85546875" style="1" customWidth="1"/>
    <col min="12521" max="12521" width="12.140625" style="1" customWidth="1"/>
    <col min="12522" max="12522" width="15.85546875" style="1" customWidth="1"/>
    <col min="12523" max="12523" width="17.7109375" style="1" customWidth="1"/>
    <col min="12524" max="12524" width="19" style="1" customWidth="1"/>
    <col min="12525" max="12525" width="13.5703125" style="1" customWidth="1"/>
    <col min="12526" max="12526" width="12" style="1" customWidth="1"/>
    <col min="12527" max="12775" width="9.140625" style="1"/>
    <col min="12776" max="12776" width="59.85546875" style="1" customWidth="1"/>
    <col min="12777" max="12777" width="12.140625" style="1" customWidth="1"/>
    <col min="12778" max="12778" width="15.85546875" style="1" customWidth="1"/>
    <col min="12779" max="12779" width="17.7109375" style="1" customWidth="1"/>
    <col min="12780" max="12780" width="19" style="1" customWidth="1"/>
    <col min="12781" max="12781" width="13.5703125" style="1" customWidth="1"/>
    <col min="12782" max="12782" width="12" style="1" customWidth="1"/>
    <col min="12783" max="13031" width="9.140625" style="1"/>
    <col min="13032" max="13032" width="59.85546875" style="1" customWidth="1"/>
    <col min="13033" max="13033" width="12.140625" style="1" customWidth="1"/>
    <col min="13034" max="13034" width="15.85546875" style="1" customWidth="1"/>
    <col min="13035" max="13035" width="17.7109375" style="1" customWidth="1"/>
    <col min="13036" max="13036" width="19" style="1" customWidth="1"/>
    <col min="13037" max="13037" width="13.5703125" style="1" customWidth="1"/>
    <col min="13038" max="13038" width="12" style="1" customWidth="1"/>
    <col min="13039" max="13287" width="9.140625" style="1"/>
    <col min="13288" max="13288" width="59.85546875" style="1" customWidth="1"/>
    <col min="13289" max="13289" width="12.140625" style="1" customWidth="1"/>
    <col min="13290" max="13290" width="15.85546875" style="1" customWidth="1"/>
    <col min="13291" max="13291" width="17.7109375" style="1" customWidth="1"/>
    <col min="13292" max="13292" width="19" style="1" customWidth="1"/>
    <col min="13293" max="13293" width="13.5703125" style="1" customWidth="1"/>
    <col min="13294" max="13294" width="12" style="1" customWidth="1"/>
    <col min="13295" max="13543" width="9.140625" style="1"/>
    <col min="13544" max="13544" width="59.85546875" style="1" customWidth="1"/>
    <col min="13545" max="13545" width="12.140625" style="1" customWidth="1"/>
    <col min="13546" max="13546" width="15.85546875" style="1" customWidth="1"/>
    <col min="13547" max="13547" width="17.7109375" style="1" customWidth="1"/>
    <col min="13548" max="13548" width="19" style="1" customWidth="1"/>
    <col min="13549" max="13549" width="13.5703125" style="1" customWidth="1"/>
    <col min="13550" max="13550" width="12" style="1" customWidth="1"/>
    <col min="13551" max="13799" width="9.140625" style="1"/>
    <col min="13800" max="13800" width="59.85546875" style="1" customWidth="1"/>
    <col min="13801" max="13801" width="12.140625" style="1" customWidth="1"/>
    <col min="13802" max="13802" width="15.85546875" style="1" customWidth="1"/>
    <col min="13803" max="13803" width="17.7109375" style="1" customWidth="1"/>
    <col min="13804" max="13804" width="19" style="1" customWidth="1"/>
    <col min="13805" max="13805" width="13.5703125" style="1" customWidth="1"/>
    <col min="13806" max="13806" width="12" style="1" customWidth="1"/>
    <col min="13807" max="14055" width="9.140625" style="1"/>
    <col min="14056" max="14056" width="59.85546875" style="1" customWidth="1"/>
    <col min="14057" max="14057" width="12.140625" style="1" customWidth="1"/>
    <col min="14058" max="14058" width="15.85546875" style="1" customWidth="1"/>
    <col min="14059" max="14059" width="17.7109375" style="1" customWidth="1"/>
    <col min="14060" max="14060" width="19" style="1" customWidth="1"/>
    <col min="14061" max="14061" width="13.5703125" style="1" customWidth="1"/>
    <col min="14062" max="14062" width="12" style="1" customWidth="1"/>
    <col min="14063" max="14311" width="9.140625" style="1"/>
    <col min="14312" max="14312" width="59.85546875" style="1" customWidth="1"/>
    <col min="14313" max="14313" width="12.140625" style="1" customWidth="1"/>
    <col min="14314" max="14314" width="15.85546875" style="1" customWidth="1"/>
    <col min="14315" max="14315" width="17.7109375" style="1" customWidth="1"/>
    <col min="14316" max="14316" width="19" style="1" customWidth="1"/>
    <col min="14317" max="14317" width="13.5703125" style="1" customWidth="1"/>
    <col min="14318" max="14318" width="12" style="1" customWidth="1"/>
    <col min="14319" max="14567" width="9.140625" style="1"/>
    <col min="14568" max="14568" width="59.85546875" style="1" customWidth="1"/>
    <col min="14569" max="14569" width="12.140625" style="1" customWidth="1"/>
    <col min="14570" max="14570" width="15.85546875" style="1" customWidth="1"/>
    <col min="14571" max="14571" width="17.7109375" style="1" customWidth="1"/>
    <col min="14572" max="14572" width="19" style="1" customWidth="1"/>
    <col min="14573" max="14573" width="13.5703125" style="1" customWidth="1"/>
    <col min="14574" max="14574" width="12" style="1" customWidth="1"/>
    <col min="14575" max="14823" width="9.140625" style="1"/>
    <col min="14824" max="14824" width="59.85546875" style="1" customWidth="1"/>
    <col min="14825" max="14825" width="12.140625" style="1" customWidth="1"/>
    <col min="14826" max="14826" width="15.85546875" style="1" customWidth="1"/>
    <col min="14827" max="14827" width="17.7109375" style="1" customWidth="1"/>
    <col min="14828" max="14828" width="19" style="1" customWidth="1"/>
    <col min="14829" max="14829" width="13.5703125" style="1" customWidth="1"/>
    <col min="14830" max="14830" width="12" style="1" customWidth="1"/>
    <col min="14831" max="15079" width="9.140625" style="1"/>
    <col min="15080" max="15080" width="59.85546875" style="1" customWidth="1"/>
    <col min="15081" max="15081" width="12.140625" style="1" customWidth="1"/>
    <col min="15082" max="15082" width="15.85546875" style="1" customWidth="1"/>
    <col min="15083" max="15083" width="17.7109375" style="1" customWidth="1"/>
    <col min="15084" max="15084" width="19" style="1" customWidth="1"/>
    <col min="15085" max="15085" width="13.5703125" style="1" customWidth="1"/>
    <col min="15086" max="15086" width="12" style="1" customWidth="1"/>
    <col min="15087" max="15335" width="9.140625" style="1"/>
    <col min="15336" max="15336" width="59.85546875" style="1" customWidth="1"/>
    <col min="15337" max="15337" width="12.140625" style="1" customWidth="1"/>
    <col min="15338" max="15338" width="15.85546875" style="1" customWidth="1"/>
    <col min="15339" max="15339" width="17.7109375" style="1" customWidth="1"/>
    <col min="15340" max="15340" width="19" style="1" customWidth="1"/>
    <col min="15341" max="15341" width="13.5703125" style="1" customWidth="1"/>
    <col min="15342" max="15342" width="12" style="1" customWidth="1"/>
    <col min="15343" max="15591" width="9.140625" style="1"/>
    <col min="15592" max="15592" width="59.85546875" style="1" customWidth="1"/>
    <col min="15593" max="15593" width="12.140625" style="1" customWidth="1"/>
    <col min="15594" max="15594" width="15.85546875" style="1" customWidth="1"/>
    <col min="15595" max="15595" width="17.7109375" style="1" customWidth="1"/>
    <col min="15596" max="15596" width="19" style="1" customWidth="1"/>
    <col min="15597" max="15597" width="13.5703125" style="1" customWidth="1"/>
    <col min="15598" max="15598" width="12" style="1" customWidth="1"/>
    <col min="15599" max="15847" width="9.140625" style="1"/>
    <col min="15848" max="15848" width="59.85546875" style="1" customWidth="1"/>
    <col min="15849" max="15849" width="12.140625" style="1" customWidth="1"/>
    <col min="15850" max="15850" width="15.85546875" style="1" customWidth="1"/>
    <col min="15851" max="15851" width="17.7109375" style="1" customWidth="1"/>
    <col min="15852" max="15852" width="19" style="1" customWidth="1"/>
    <col min="15853" max="15853" width="13.5703125" style="1" customWidth="1"/>
    <col min="15854" max="15854" width="12" style="1" customWidth="1"/>
    <col min="15855" max="16103" width="9.140625" style="1"/>
    <col min="16104" max="16104" width="59.85546875" style="1" customWidth="1"/>
    <col min="16105" max="16105" width="12.140625" style="1" customWidth="1"/>
    <col min="16106" max="16106" width="15.85546875" style="1" customWidth="1"/>
    <col min="16107" max="16107" width="17.7109375" style="1" customWidth="1"/>
    <col min="16108" max="16108" width="19" style="1" customWidth="1"/>
    <col min="16109" max="16109" width="13.5703125" style="1" customWidth="1"/>
    <col min="16110" max="16110" width="12" style="1" customWidth="1"/>
    <col min="16111" max="16384" width="9.140625" style="1"/>
  </cols>
  <sheetData>
    <row r="1" spans="1:9" ht="41.25" hidden="1" customHeight="1" x14ac:dyDescent="0.3">
      <c r="C1" s="219" t="s">
        <v>1</v>
      </c>
      <c r="D1" s="220"/>
      <c r="E1" s="2"/>
    </row>
    <row r="2" spans="1:9" s="7" customFormat="1" ht="18" x14ac:dyDescent="0.35">
      <c r="A2" s="221" t="s">
        <v>2</v>
      </c>
      <c r="B2" s="221"/>
      <c r="C2" s="221"/>
      <c r="D2" s="221"/>
      <c r="E2" s="5"/>
      <c r="F2" s="6"/>
      <c r="G2" s="6"/>
      <c r="I2" s="8"/>
    </row>
    <row r="3" spans="1:9" s="7" customFormat="1" ht="18" x14ac:dyDescent="0.35">
      <c r="A3" s="221" t="s">
        <v>3</v>
      </c>
      <c r="B3" s="221"/>
      <c r="C3" s="221"/>
      <c r="D3" s="221"/>
      <c r="E3" s="5"/>
      <c r="F3" s="6"/>
      <c r="G3" s="6"/>
      <c r="I3" s="8"/>
    </row>
    <row r="4" spans="1:9" s="7" customFormat="1" ht="18" x14ac:dyDescent="0.35">
      <c r="A4" s="9" t="s">
        <v>4</v>
      </c>
      <c r="B4" s="10" t="s">
        <v>5</v>
      </c>
      <c r="C4" s="10"/>
      <c r="D4" s="10"/>
      <c r="F4" s="6"/>
      <c r="G4" s="6"/>
      <c r="I4" s="8"/>
    </row>
    <row r="5" spans="1:9" s="11" customFormat="1" hidden="1" x14ac:dyDescent="0.3">
      <c r="D5" s="12" t="s">
        <v>6</v>
      </c>
      <c r="E5" s="13"/>
      <c r="F5" s="14"/>
      <c r="G5" s="14"/>
      <c r="I5" s="15"/>
    </row>
    <row r="6" spans="1:9" ht="51" customHeight="1" x14ac:dyDescent="0.3">
      <c r="A6" s="16" t="s">
        <v>7</v>
      </c>
      <c r="B6" s="16" t="s">
        <v>8</v>
      </c>
      <c r="C6" s="16" t="s">
        <v>9</v>
      </c>
      <c r="D6" s="16" t="s">
        <v>10</v>
      </c>
      <c r="E6" s="17"/>
      <c r="F6" s="222" t="s">
        <v>11</v>
      </c>
      <c r="G6" s="222"/>
      <c r="I6" s="18" t="s">
        <v>12</v>
      </c>
    </row>
    <row r="7" spans="1:9" x14ac:dyDescent="0.3">
      <c r="A7" s="19">
        <v>1</v>
      </c>
      <c r="B7" s="19">
        <v>2</v>
      </c>
      <c r="C7" s="19">
        <v>3</v>
      </c>
      <c r="D7" s="19">
        <v>4</v>
      </c>
      <c r="E7" s="20"/>
      <c r="F7" s="21"/>
      <c r="G7" s="21"/>
    </row>
    <row r="8" spans="1:9" ht="15.75" customHeight="1" x14ac:dyDescent="0.3">
      <c r="A8" s="22" t="s">
        <v>13</v>
      </c>
      <c r="B8" s="23" t="s">
        <v>14</v>
      </c>
      <c r="C8" s="24" t="s">
        <v>14</v>
      </c>
      <c r="D8" s="25" t="s">
        <v>14</v>
      </c>
      <c r="E8" s="26"/>
      <c r="F8" s="21"/>
      <c r="G8" s="21"/>
    </row>
    <row r="9" spans="1:9" ht="15.75" customHeight="1" x14ac:dyDescent="0.3">
      <c r="A9" s="27" t="s">
        <v>15</v>
      </c>
      <c r="B9" s="23" t="s">
        <v>16</v>
      </c>
      <c r="C9" s="28">
        <f>C11+C12</f>
        <v>13000</v>
      </c>
      <c r="D9" s="28">
        <v>14621</v>
      </c>
      <c r="E9" s="29"/>
      <c r="F9" s="30"/>
      <c r="G9" s="31"/>
      <c r="I9" s="32">
        <f t="shared" ref="I9:I65" si="0">C9-D9</f>
        <v>-1621</v>
      </c>
    </row>
    <row r="10" spans="1:9" ht="15.75" customHeight="1" x14ac:dyDescent="0.3">
      <c r="A10" s="27" t="s">
        <v>17</v>
      </c>
      <c r="B10" s="23" t="s">
        <v>14</v>
      </c>
      <c r="C10" s="33"/>
      <c r="D10" s="33"/>
      <c r="E10" s="34"/>
      <c r="F10" s="21"/>
      <c r="G10" s="35"/>
      <c r="I10" s="32">
        <f t="shared" si="0"/>
        <v>0</v>
      </c>
    </row>
    <row r="11" spans="1:9" ht="15.75" customHeight="1" x14ac:dyDescent="0.3">
      <c r="A11" s="27" t="s">
        <v>18</v>
      </c>
      <c r="B11" s="23" t="s">
        <v>19</v>
      </c>
      <c r="C11" s="28">
        <f>ROUND(0/1000,0)</f>
        <v>0</v>
      </c>
      <c r="D11" s="28">
        <v>0</v>
      </c>
      <c r="E11" s="29"/>
      <c r="F11" s="21"/>
      <c r="G11" s="35"/>
      <c r="I11" s="32">
        <f t="shared" si="0"/>
        <v>0</v>
      </c>
    </row>
    <row r="12" spans="1:9" ht="29.25" customHeight="1" x14ac:dyDescent="0.3">
      <c r="A12" s="27" t="s">
        <v>20</v>
      </c>
      <c r="B12" s="23" t="s">
        <v>21</v>
      </c>
      <c r="C12" s="28">
        <f>[1]Приложение4!J34</f>
        <v>13000</v>
      </c>
      <c r="D12" s="28">
        <v>14621</v>
      </c>
      <c r="E12" s="29"/>
      <c r="F12" s="30">
        <f>[1]Приложение4!J14+[1]Приложение4!J27</f>
        <v>13000</v>
      </c>
      <c r="G12" s="30">
        <f>F12-C12</f>
        <v>0</v>
      </c>
      <c r="I12" s="32">
        <f t="shared" si="0"/>
        <v>-1621</v>
      </c>
    </row>
    <row r="13" spans="1:9" x14ac:dyDescent="0.3">
      <c r="A13" s="27" t="s">
        <v>22</v>
      </c>
      <c r="B13" s="23" t="s">
        <v>23</v>
      </c>
      <c r="C13" s="28">
        <v>0</v>
      </c>
      <c r="D13" s="28">
        <v>0</v>
      </c>
      <c r="E13" s="29"/>
      <c r="F13" s="21"/>
      <c r="G13" s="21">
        <f t="shared" ref="G13:G18" si="1">F13-C13</f>
        <v>0</v>
      </c>
      <c r="I13" s="32">
        <f t="shared" si="0"/>
        <v>0</v>
      </c>
    </row>
    <row r="14" spans="1:9" x14ac:dyDescent="0.3">
      <c r="A14" s="27" t="s">
        <v>24</v>
      </c>
      <c r="B14" s="23" t="s">
        <v>25</v>
      </c>
      <c r="C14" s="28">
        <v>0</v>
      </c>
      <c r="D14" s="28">
        <v>0</v>
      </c>
      <c r="E14" s="29"/>
      <c r="F14" s="30">
        <f>[1]Приложение4!L22</f>
        <v>0</v>
      </c>
      <c r="G14" s="30">
        <f t="shared" si="1"/>
        <v>0</v>
      </c>
      <c r="I14" s="32">
        <f t="shared" si="0"/>
        <v>0</v>
      </c>
    </row>
    <row r="15" spans="1:9" x14ac:dyDescent="0.3">
      <c r="A15" s="27" t="s">
        <v>17</v>
      </c>
      <c r="B15" s="23" t="s">
        <v>14</v>
      </c>
      <c r="C15" s="33"/>
      <c r="D15" s="33"/>
      <c r="E15" s="34"/>
      <c r="F15" s="21"/>
      <c r="G15" s="21">
        <f t="shared" si="1"/>
        <v>0</v>
      </c>
      <c r="I15" s="32">
        <f t="shared" si="0"/>
        <v>0</v>
      </c>
    </row>
    <row r="16" spans="1:9" x14ac:dyDescent="0.3">
      <c r="A16" s="27" t="s">
        <v>26</v>
      </c>
      <c r="B16" s="23" t="s">
        <v>27</v>
      </c>
      <c r="C16" s="28">
        <v>0</v>
      </c>
      <c r="D16" s="28">
        <v>0</v>
      </c>
      <c r="E16" s="29"/>
      <c r="F16" s="30">
        <f>[1]Приложение4!M22</f>
        <v>0</v>
      </c>
      <c r="G16" s="30">
        <f t="shared" si="1"/>
        <v>0</v>
      </c>
      <c r="I16" s="32">
        <f t="shared" si="0"/>
        <v>0</v>
      </c>
    </row>
    <row r="17" spans="1:9" x14ac:dyDescent="0.3">
      <c r="A17" s="27" t="s">
        <v>28</v>
      </c>
      <c r="B17" s="23" t="s">
        <v>29</v>
      </c>
      <c r="C17" s="28">
        <f>[1]Приложение3!L13</f>
        <v>257233</v>
      </c>
      <c r="D17" s="28">
        <v>144210</v>
      </c>
      <c r="E17" s="29"/>
      <c r="F17" s="30">
        <f>[1]Приложение3!L13</f>
        <v>257233</v>
      </c>
      <c r="G17" s="30">
        <f t="shared" si="1"/>
        <v>0</v>
      </c>
      <c r="I17" s="32">
        <f t="shared" si="0"/>
        <v>113023</v>
      </c>
    </row>
    <row r="18" spans="1:9" x14ac:dyDescent="0.3">
      <c r="A18" s="27" t="s">
        <v>17</v>
      </c>
      <c r="B18" s="23" t="s">
        <v>14</v>
      </c>
      <c r="C18" s="33"/>
      <c r="D18" s="33"/>
      <c r="E18" s="34"/>
      <c r="F18" s="21"/>
      <c r="G18" s="21">
        <f t="shared" si="1"/>
        <v>0</v>
      </c>
      <c r="I18" s="32">
        <f t="shared" si="0"/>
        <v>0</v>
      </c>
    </row>
    <row r="19" spans="1:9" x14ac:dyDescent="0.3">
      <c r="A19" s="27" t="s">
        <v>26</v>
      </c>
      <c r="B19" s="23" t="s">
        <v>30</v>
      </c>
      <c r="C19" s="36">
        <f>ROUND([1]осв!F34/1000,0)</f>
        <v>193</v>
      </c>
      <c r="D19" s="36">
        <v>120</v>
      </c>
      <c r="E19" s="29"/>
      <c r="F19" s="21"/>
      <c r="G19" s="21">
        <f>F19-C19</f>
        <v>-193</v>
      </c>
      <c r="I19" s="32">
        <f t="shared" si="0"/>
        <v>73</v>
      </c>
    </row>
    <row r="20" spans="1:9" ht="30" x14ac:dyDescent="0.3">
      <c r="A20" s="27" t="s">
        <v>31</v>
      </c>
      <c r="B20" s="23" t="s">
        <v>32</v>
      </c>
      <c r="C20" s="28">
        <f>SUM([1]Приложение2!P14,[1]Приложение2!P27:P46,[1]Приложение2!P56)</f>
        <v>345154</v>
      </c>
      <c r="D20" s="28">
        <v>338320</v>
      </c>
      <c r="E20" s="29"/>
      <c r="F20" s="30">
        <f>[1]Приложение2!P57</f>
        <v>878462</v>
      </c>
      <c r="G20" s="30">
        <f>F20-C20-C23-C26</f>
        <v>0</v>
      </c>
      <c r="I20" s="32">
        <f t="shared" si="0"/>
        <v>6834</v>
      </c>
    </row>
    <row r="21" spans="1:9" x14ac:dyDescent="0.3">
      <c r="A21" s="27" t="s">
        <v>17</v>
      </c>
      <c r="B21" s="23"/>
      <c r="C21" s="28"/>
      <c r="D21" s="28"/>
      <c r="E21" s="29"/>
      <c r="F21" s="21"/>
      <c r="G21" s="21"/>
      <c r="I21" s="32">
        <f t="shared" si="0"/>
        <v>0</v>
      </c>
    </row>
    <row r="22" spans="1:9" x14ac:dyDescent="0.3">
      <c r="A22" s="27" t="s">
        <v>26</v>
      </c>
      <c r="B22" s="23" t="s">
        <v>33</v>
      </c>
      <c r="C22" s="28">
        <f>[1]Приложение2!R13</f>
        <v>10577</v>
      </c>
      <c r="D22" s="28">
        <v>23241</v>
      </c>
      <c r="E22" s="29"/>
      <c r="F22" s="30">
        <f>[1]Приложение2!R57</f>
        <v>19089</v>
      </c>
      <c r="G22" s="30">
        <f>F22-C22-C25-C28</f>
        <v>0</v>
      </c>
      <c r="I22" s="32">
        <f t="shared" si="0"/>
        <v>-12664</v>
      </c>
    </row>
    <row r="23" spans="1:9" ht="30" x14ac:dyDescent="0.3">
      <c r="A23" s="27" t="s">
        <v>34</v>
      </c>
      <c r="B23" s="23" t="s">
        <v>35</v>
      </c>
      <c r="C23" s="28">
        <f>[1]Приложение2!P48</f>
        <v>90652</v>
      </c>
      <c r="D23" s="28">
        <v>198301</v>
      </c>
      <c r="E23" s="29"/>
      <c r="F23" s="30"/>
      <c r="G23" s="30"/>
      <c r="I23" s="32">
        <f t="shared" si="0"/>
        <v>-107649</v>
      </c>
    </row>
    <row r="24" spans="1:9" x14ac:dyDescent="0.3">
      <c r="A24" s="27" t="s">
        <v>17</v>
      </c>
      <c r="B24" s="23" t="s">
        <v>14</v>
      </c>
      <c r="C24" s="33"/>
      <c r="D24" s="33"/>
      <c r="E24" s="34"/>
      <c r="F24" s="21"/>
      <c r="G24" s="21"/>
      <c r="I24" s="32">
        <f t="shared" si="0"/>
        <v>0</v>
      </c>
    </row>
    <row r="25" spans="1:9" x14ac:dyDescent="0.3">
      <c r="A25" s="27" t="s">
        <v>36</v>
      </c>
      <c r="B25" s="23" t="s">
        <v>37</v>
      </c>
      <c r="C25" s="28">
        <f>[1]Приложение2!R48</f>
        <v>1256</v>
      </c>
      <c r="D25" s="28">
        <v>8199</v>
      </c>
      <c r="E25" s="29"/>
      <c r="F25" s="30"/>
      <c r="G25" s="30"/>
      <c r="I25" s="32">
        <f t="shared" si="0"/>
        <v>-6943</v>
      </c>
    </row>
    <row r="26" spans="1:9" ht="30" x14ac:dyDescent="0.3">
      <c r="A26" s="27" t="s">
        <v>38</v>
      </c>
      <c r="B26" s="23" t="s">
        <v>39</v>
      </c>
      <c r="C26" s="28">
        <f>[1]Приложение2!P25+[1]Приложение2!P26</f>
        <v>442656</v>
      </c>
      <c r="D26" s="28">
        <v>442656</v>
      </c>
      <c r="E26" s="29"/>
      <c r="I26" s="32">
        <f t="shared" si="0"/>
        <v>0</v>
      </c>
    </row>
    <row r="27" spans="1:9" x14ac:dyDescent="0.3">
      <c r="A27" s="27" t="s">
        <v>17</v>
      </c>
      <c r="B27" s="23" t="s">
        <v>14</v>
      </c>
      <c r="C27" s="33"/>
      <c r="D27" s="33"/>
      <c r="E27" s="34"/>
      <c r="I27" s="32">
        <f t="shared" si="0"/>
        <v>0</v>
      </c>
    </row>
    <row r="28" spans="1:9" x14ac:dyDescent="0.3">
      <c r="A28" s="27" t="s">
        <v>36</v>
      </c>
      <c r="B28" s="23" t="s">
        <v>40</v>
      </c>
      <c r="C28" s="28">
        <f>[1]Приложение2!R25+[1]Приложение2!R26</f>
        <v>7256</v>
      </c>
      <c r="D28" s="28">
        <v>7256</v>
      </c>
      <c r="E28" s="29"/>
      <c r="I28" s="32">
        <f t="shared" si="0"/>
        <v>0</v>
      </c>
    </row>
    <row r="29" spans="1:9" x14ac:dyDescent="0.3">
      <c r="A29" s="27" t="s">
        <v>41</v>
      </c>
      <c r="B29" s="23" t="s">
        <v>42</v>
      </c>
      <c r="C29" s="28">
        <v>0</v>
      </c>
      <c r="D29" s="28">
        <v>0</v>
      </c>
      <c r="E29" s="29"/>
      <c r="I29" s="32">
        <f t="shared" si="0"/>
        <v>0</v>
      </c>
    </row>
    <row r="30" spans="1:9" x14ac:dyDescent="0.3">
      <c r="A30" s="27" t="s">
        <v>43</v>
      </c>
      <c r="B30" s="23" t="s">
        <v>44</v>
      </c>
      <c r="C30" s="28">
        <f>ROUND([1]осв!F44/1000,0)</f>
        <v>69200</v>
      </c>
      <c r="D30" s="28">
        <v>69200</v>
      </c>
      <c r="E30" s="29"/>
      <c r="I30" s="32">
        <f t="shared" si="0"/>
        <v>0</v>
      </c>
    </row>
    <row r="31" spans="1:9" x14ac:dyDescent="0.3">
      <c r="A31" s="27" t="s">
        <v>45</v>
      </c>
      <c r="B31" s="23" t="s">
        <v>46</v>
      </c>
      <c r="C31" s="28">
        <f>ROUND([1]осв!F36/1000,0)</f>
        <v>61</v>
      </c>
      <c r="D31" s="28">
        <v>93</v>
      </c>
      <c r="E31" s="29"/>
      <c r="I31" s="32">
        <f t="shared" si="0"/>
        <v>-32</v>
      </c>
    </row>
    <row r="32" spans="1:9" x14ac:dyDescent="0.3">
      <c r="A32" s="27" t="s">
        <v>47</v>
      </c>
      <c r="B32" s="23" t="s">
        <v>48</v>
      </c>
      <c r="C32" s="28">
        <v>0</v>
      </c>
      <c r="D32" s="28">
        <v>0</v>
      </c>
      <c r="E32" s="29"/>
      <c r="I32" s="32">
        <f t="shared" si="0"/>
        <v>0</v>
      </c>
    </row>
    <row r="33" spans="1:9" x14ac:dyDescent="0.3">
      <c r="A33" s="27" t="s">
        <v>49</v>
      </c>
      <c r="B33" s="23" t="s">
        <v>50</v>
      </c>
      <c r="C33" s="28">
        <f>ROUND(([1]осв!F47-[1]осв!G48)/1000,0)</f>
        <v>13240</v>
      </c>
      <c r="D33" s="28">
        <v>12958</v>
      </c>
      <c r="E33" s="29"/>
      <c r="I33" s="32">
        <f t="shared" si="0"/>
        <v>282</v>
      </c>
    </row>
    <row r="34" spans="1:9" x14ac:dyDescent="0.3">
      <c r="A34" s="27" t="s">
        <v>51</v>
      </c>
      <c r="B34" s="23" t="s">
        <v>52</v>
      </c>
      <c r="C34" s="28">
        <f>ROUND(([1]осв!F50)/1000,0)</f>
        <v>5536</v>
      </c>
      <c r="D34" s="28">
        <v>5812</v>
      </c>
      <c r="E34" s="29"/>
      <c r="I34" s="32">
        <f t="shared" si="0"/>
        <v>-276</v>
      </c>
    </row>
    <row r="35" spans="1:9" ht="30" x14ac:dyDescent="0.3">
      <c r="A35" s="27" t="s">
        <v>53</v>
      </c>
      <c r="B35" s="23" t="s">
        <v>54</v>
      </c>
      <c r="C35" s="28">
        <v>0</v>
      </c>
      <c r="D35" s="28">
        <v>0</v>
      </c>
      <c r="E35" s="29"/>
      <c r="I35" s="32">
        <f t="shared" si="0"/>
        <v>0</v>
      </c>
    </row>
    <row r="36" spans="1:9" x14ac:dyDescent="0.3">
      <c r="A36" s="27" t="s">
        <v>55</v>
      </c>
      <c r="B36" s="23" t="s">
        <v>56</v>
      </c>
      <c r="C36" s="28">
        <f>ROUND(([1]осв!F31)/1000,0)</f>
        <v>56000</v>
      </c>
      <c r="D36" s="28">
        <v>56000</v>
      </c>
      <c r="E36" s="29"/>
      <c r="I36" s="32">
        <f t="shared" si="0"/>
        <v>0</v>
      </c>
    </row>
    <row r="37" spans="1:9" x14ac:dyDescent="0.3">
      <c r="A37" s="27" t="s">
        <v>57</v>
      </c>
      <c r="B37" s="23" t="s">
        <v>58</v>
      </c>
      <c r="C37" s="36">
        <f>SUM(C42:C49,C39)</f>
        <v>18411</v>
      </c>
      <c r="D37" s="36">
        <v>19234</v>
      </c>
      <c r="E37" s="29"/>
      <c r="F37" s="30">
        <f>[1]Приложение6!I11</f>
        <v>78625</v>
      </c>
      <c r="G37" s="30">
        <f>F37-C37-C58-C59-C36</f>
        <v>0</v>
      </c>
      <c r="I37" s="32">
        <f t="shared" si="0"/>
        <v>-823</v>
      </c>
    </row>
    <row r="38" spans="1:9" x14ac:dyDescent="0.3">
      <c r="A38" s="27" t="s">
        <v>17</v>
      </c>
      <c r="B38" s="23" t="s">
        <v>14</v>
      </c>
      <c r="C38" s="33"/>
      <c r="D38" s="33"/>
      <c r="E38" s="34"/>
      <c r="I38" s="32">
        <f t="shared" si="0"/>
        <v>0</v>
      </c>
    </row>
    <row r="39" spans="1:9" x14ac:dyDescent="0.3">
      <c r="A39" s="27" t="s">
        <v>59</v>
      </c>
      <c r="B39" s="23" t="s">
        <v>60</v>
      </c>
      <c r="C39" s="37">
        <f>C40+C41</f>
        <v>0</v>
      </c>
      <c r="D39" s="37">
        <v>0</v>
      </c>
      <c r="E39" s="29"/>
      <c r="F39" s="38"/>
      <c r="G39" s="38"/>
      <c r="I39" s="32">
        <f t="shared" si="0"/>
        <v>0</v>
      </c>
    </row>
    <row r="40" spans="1:9" x14ac:dyDescent="0.3">
      <c r="A40" s="27" t="s">
        <v>61</v>
      </c>
      <c r="B40" s="39" t="s">
        <v>62</v>
      </c>
      <c r="C40" s="28"/>
      <c r="D40" s="28"/>
      <c r="E40" s="29"/>
      <c r="F40" s="38"/>
      <c r="G40" s="38"/>
      <c r="I40" s="32">
        <f t="shared" si="0"/>
        <v>0</v>
      </c>
    </row>
    <row r="41" spans="1:9" x14ac:dyDescent="0.3">
      <c r="A41" s="27" t="s">
        <v>63</v>
      </c>
      <c r="B41" s="39" t="s">
        <v>64</v>
      </c>
      <c r="C41" s="28"/>
      <c r="D41" s="28"/>
      <c r="E41" s="29"/>
      <c r="I41" s="32">
        <f t="shared" si="0"/>
        <v>0</v>
      </c>
    </row>
    <row r="42" spans="1:9" x14ac:dyDescent="0.3">
      <c r="A42" s="27" t="s">
        <v>65</v>
      </c>
      <c r="B42" s="40" t="s">
        <v>66</v>
      </c>
      <c r="C42" s="28">
        <v>1000</v>
      </c>
      <c r="D42" s="28">
        <v>200</v>
      </c>
      <c r="E42" s="29"/>
      <c r="I42" s="32">
        <f t="shared" si="0"/>
        <v>800</v>
      </c>
    </row>
    <row r="43" spans="1:9" x14ac:dyDescent="0.3">
      <c r="A43" s="27" t="s">
        <v>67</v>
      </c>
      <c r="B43" s="40" t="s">
        <v>68</v>
      </c>
      <c r="C43" s="28"/>
      <c r="D43" s="28"/>
      <c r="E43" s="29"/>
      <c r="I43" s="32">
        <f t="shared" si="0"/>
        <v>0</v>
      </c>
    </row>
    <row r="44" spans="1:9" x14ac:dyDescent="0.3">
      <c r="A44" s="27" t="s">
        <v>69</v>
      </c>
      <c r="B44" s="40" t="s">
        <v>70</v>
      </c>
      <c r="C44" s="28">
        <v>4658</v>
      </c>
      <c r="D44" s="28">
        <v>13254</v>
      </c>
      <c r="E44" s="29"/>
      <c r="I44" s="32">
        <f t="shared" si="0"/>
        <v>-8596</v>
      </c>
    </row>
    <row r="45" spans="1:9" x14ac:dyDescent="0.3">
      <c r="A45" s="27" t="s">
        <v>71</v>
      </c>
      <c r="B45" s="40" t="s">
        <v>72</v>
      </c>
      <c r="C45" s="28">
        <v>12753</v>
      </c>
      <c r="D45" s="28">
        <v>5766</v>
      </c>
      <c r="E45" s="29"/>
      <c r="I45" s="32">
        <f t="shared" si="0"/>
        <v>6987</v>
      </c>
    </row>
    <row r="46" spans="1:9" x14ac:dyDescent="0.3">
      <c r="A46" s="27" t="s">
        <v>73</v>
      </c>
      <c r="B46" s="40" t="s">
        <v>74</v>
      </c>
      <c r="C46" s="28">
        <v>0</v>
      </c>
      <c r="D46" s="28">
        <v>0</v>
      </c>
      <c r="E46" s="29"/>
      <c r="I46" s="32">
        <f t="shared" si="0"/>
        <v>0</v>
      </c>
    </row>
    <row r="47" spans="1:9" x14ac:dyDescent="0.3">
      <c r="A47" s="27" t="s">
        <v>75</v>
      </c>
      <c r="B47" s="40" t="s">
        <v>76</v>
      </c>
      <c r="C47" s="28">
        <v>0</v>
      </c>
      <c r="D47" s="28">
        <v>0</v>
      </c>
      <c r="E47" s="29"/>
      <c r="I47" s="32">
        <f t="shared" si="0"/>
        <v>0</v>
      </c>
    </row>
    <row r="48" spans="1:9" x14ac:dyDescent="0.3">
      <c r="A48" s="27" t="s">
        <v>77</v>
      </c>
      <c r="B48" s="40" t="s">
        <v>78</v>
      </c>
      <c r="C48" s="28">
        <v>0</v>
      </c>
      <c r="D48" s="28">
        <v>0</v>
      </c>
      <c r="E48" s="29"/>
      <c r="I48" s="32">
        <f t="shared" si="0"/>
        <v>0</v>
      </c>
    </row>
    <row r="49" spans="1:9" x14ac:dyDescent="0.3">
      <c r="A49" s="27" t="s">
        <v>79</v>
      </c>
      <c r="B49" s="40" t="s">
        <v>80</v>
      </c>
      <c r="C49" s="28">
        <f>ROUND([1]осв!F27/1000-SUM(C41:C48),0)</f>
        <v>0</v>
      </c>
      <c r="D49" s="28">
        <v>14</v>
      </c>
      <c r="E49" s="29"/>
      <c r="I49" s="32">
        <f t="shared" si="0"/>
        <v>-14</v>
      </c>
    </row>
    <row r="50" spans="1:9" x14ac:dyDescent="0.3">
      <c r="A50" s="27" t="s">
        <v>81</v>
      </c>
      <c r="B50" s="40" t="s">
        <v>82</v>
      </c>
      <c r="C50" s="28">
        <v>0</v>
      </c>
      <c r="D50" s="28">
        <v>0</v>
      </c>
      <c r="E50" s="29"/>
      <c r="I50" s="32">
        <f t="shared" si="0"/>
        <v>0</v>
      </c>
    </row>
    <row r="51" spans="1:9" x14ac:dyDescent="0.3">
      <c r="A51" s="27" t="s">
        <v>17</v>
      </c>
      <c r="B51" s="40" t="s">
        <v>14</v>
      </c>
      <c r="C51" s="33"/>
      <c r="D51" s="33"/>
      <c r="E51" s="34"/>
      <c r="I51" s="32">
        <f t="shared" si="0"/>
        <v>0</v>
      </c>
    </row>
    <row r="52" spans="1:9" x14ac:dyDescent="0.3">
      <c r="A52" s="27" t="s">
        <v>83</v>
      </c>
      <c r="B52" s="40" t="s">
        <v>84</v>
      </c>
      <c r="C52" s="28">
        <v>0</v>
      </c>
      <c r="D52" s="28">
        <v>0</v>
      </c>
      <c r="E52" s="29"/>
      <c r="F52" s="38"/>
      <c r="G52" s="38"/>
      <c r="I52" s="32">
        <f t="shared" si="0"/>
        <v>0</v>
      </c>
    </row>
    <row r="53" spans="1:9" x14ac:dyDescent="0.3">
      <c r="A53" s="27" t="s">
        <v>85</v>
      </c>
      <c r="B53" s="40" t="s">
        <v>86</v>
      </c>
      <c r="C53" s="28">
        <v>0</v>
      </c>
      <c r="D53" s="28">
        <v>0</v>
      </c>
      <c r="E53" s="29"/>
      <c r="I53" s="32">
        <f t="shared" si="0"/>
        <v>0</v>
      </c>
    </row>
    <row r="54" spans="1:9" x14ac:dyDescent="0.3">
      <c r="A54" s="27" t="s">
        <v>87</v>
      </c>
      <c r="B54" s="40" t="s">
        <v>88</v>
      </c>
      <c r="C54" s="28">
        <v>0</v>
      </c>
      <c r="D54" s="28">
        <v>0</v>
      </c>
      <c r="E54" s="29"/>
      <c r="I54" s="32">
        <f t="shared" si="0"/>
        <v>0</v>
      </c>
    </row>
    <row r="55" spans="1:9" x14ac:dyDescent="0.3">
      <c r="A55" s="27" t="s">
        <v>89</v>
      </c>
      <c r="B55" s="40" t="s">
        <v>90</v>
      </c>
      <c r="C55" s="28">
        <v>0</v>
      </c>
      <c r="D55" s="28">
        <v>0</v>
      </c>
      <c r="E55" s="29"/>
      <c r="I55" s="32">
        <f t="shared" si="0"/>
        <v>0</v>
      </c>
    </row>
    <row r="56" spans="1:9" x14ac:dyDescent="0.3">
      <c r="A56" s="27" t="s">
        <v>91</v>
      </c>
      <c r="B56" s="40" t="s">
        <v>92</v>
      </c>
      <c r="C56" s="28">
        <f>ROUND([1]осв!F58/1000,0)</f>
        <v>0</v>
      </c>
      <c r="D56" s="28">
        <v>0</v>
      </c>
      <c r="E56" s="29"/>
      <c r="I56" s="32">
        <f t="shared" si="0"/>
        <v>0</v>
      </c>
    </row>
    <row r="57" spans="1:9" x14ac:dyDescent="0.3">
      <c r="A57" s="27" t="s">
        <v>93</v>
      </c>
      <c r="B57" s="40" t="s">
        <v>94</v>
      </c>
      <c r="C57" s="28">
        <f>ROUND([1]осв!F53/1000,0)</f>
        <v>789</v>
      </c>
      <c r="D57" s="28">
        <v>789</v>
      </c>
      <c r="E57" s="29"/>
      <c r="I57" s="32">
        <f t="shared" si="0"/>
        <v>0</v>
      </c>
    </row>
    <row r="58" spans="1:9" x14ac:dyDescent="0.3">
      <c r="A58" s="27" t="s">
        <v>95</v>
      </c>
      <c r="B58" s="40" t="s">
        <v>96</v>
      </c>
      <c r="C58" s="28">
        <f>ROUND(([1]осв!F41+[1]осв!F10+[1]осв!F29+[1]осв!F30)/1000,0)</f>
        <v>4214</v>
      </c>
      <c r="D58" s="28">
        <v>15038</v>
      </c>
      <c r="E58" s="29"/>
      <c r="I58" s="32">
        <f t="shared" si="0"/>
        <v>-10824</v>
      </c>
    </row>
    <row r="59" spans="1:9" x14ac:dyDescent="0.3">
      <c r="A59" s="27" t="s">
        <v>97</v>
      </c>
      <c r="B59" s="40" t="s">
        <v>98</v>
      </c>
      <c r="C59" s="28"/>
      <c r="D59" s="28">
        <v>0</v>
      </c>
      <c r="E59" s="29"/>
      <c r="I59" s="32">
        <f t="shared" si="0"/>
        <v>0</v>
      </c>
    </row>
    <row r="60" spans="1:9" ht="15.75" customHeight="1" x14ac:dyDescent="0.3">
      <c r="A60" s="41" t="s">
        <v>99</v>
      </c>
      <c r="B60" s="42" t="s">
        <v>100</v>
      </c>
      <c r="C60" s="43">
        <f>SUM(C9,C17,C20,C23,C26,C29:C37,C50,C56:C59)</f>
        <v>1316146</v>
      </c>
      <c r="D60" s="43">
        <v>1317232</v>
      </c>
      <c r="E60" s="44"/>
      <c r="F60" s="30">
        <f>C60-ROUND(([1]осв!F85-[1]осв!F81)/1000,0)</f>
        <v>0</v>
      </c>
      <c r="G60" s="30"/>
      <c r="I60" s="32">
        <f t="shared" si="0"/>
        <v>-1086</v>
      </c>
    </row>
    <row r="61" spans="1:9" ht="15.75" customHeight="1" x14ac:dyDescent="0.3">
      <c r="A61" s="22" t="s">
        <v>0</v>
      </c>
      <c r="B61" s="40" t="s">
        <v>14</v>
      </c>
      <c r="C61" s="45"/>
      <c r="D61" s="45"/>
      <c r="E61" s="34"/>
      <c r="I61" s="32">
        <f t="shared" si="0"/>
        <v>0</v>
      </c>
    </row>
    <row r="62" spans="1:9" x14ac:dyDescent="0.3">
      <c r="A62" s="27" t="s">
        <v>101</v>
      </c>
      <c r="B62" s="40">
        <v>23</v>
      </c>
      <c r="C62" s="46"/>
      <c r="D62" s="46"/>
      <c r="E62" s="29"/>
      <c r="F62" s="30">
        <f>[1]Приложение3!L18</f>
        <v>0</v>
      </c>
      <c r="G62" s="30">
        <f>F62-C62</f>
        <v>0</v>
      </c>
      <c r="I62" s="32">
        <f t="shared" si="0"/>
        <v>0</v>
      </c>
    </row>
    <row r="63" spans="1:9" x14ac:dyDescent="0.3">
      <c r="A63" s="27" t="s">
        <v>102</v>
      </c>
      <c r="B63" s="40">
        <v>24</v>
      </c>
      <c r="C63" s="46">
        <v>0</v>
      </c>
      <c r="D63" s="46">
        <v>0</v>
      </c>
      <c r="E63" s="29"/>
      <c r="I63" s="32">
        <f t="shared" si="0"/>
        <v>0</v>
      </c>
    </row>
    <row r="64" spans="1:9" x14ac:dyDescent="0.3">
      <c r="A64" s="27" t="s">
        <v>103</v>
      </c>
      <c r="B64" s="40">
        <v>25</v>
      </c>
      <c r="C64" s="46">
        <v>0</v>
      </c>
      <c r="D64" s="46">
        <v>0</v>
      </c>
      <c r="E64" s="29"/>
      <c r="I64" s="32">
        <f t="shared" si="0"/>
        <v>0</v>
      </c>
    </row>
    <row r="65" spans="1:9" x14ac:dyDescent="0.3">
      <c r="A65" s="27" t="s">
        <v>104</v>
      </c>
      <c r="B65" s="40">
        <v>26</v>
      </c>
      <c r="C65" s="46">
        <v>0</v>
      </c>
      <c r="D65" s="46">
        <v>0</v>
      </c>
      <c r="E65" s="29"/>
      <c r="F65" s="38"/>
      <c r="G65" s="38"/>
      <c r="I65" s="32">
        <f t="shared" si="0"/>
        <v>0</v>
      </c>
    </row>
    <row r="66" spans="1:9" x14ac:dyDescent="0.3">
      <c r="A66" s="27" t="s">
        <v>105</v>
      </c>
      <c r="B66" s="40">
        <v>27</v>
      </c>
      <c r="C66" s="46">
        <f>ROUND([1]осв!G75/1000,0)</f>
        <v>7795</v>
      </c>
      <c r="D66" s="46">
        <v>9545</v>
      </c>
      <c r="E66" s="29"/>
      <c r="F66" s="38"/>
      <c r="G66" s="38"/>
      <c r="I66" s="32">
        <f>D66-C66</f>
        <v>1750</v>
      </c>
    </row>
    <row r="67" spans="1:9" x14ac:dyDescent="0.3">
      <c r="A67" s="27" t="s">
        <v>106</v>
      </c>
      <c r="B67" s="40">
        <v>28</v>
      </c>
      <c r="C67" s="46"/>
      <c r="D67" s="46"/>
      <c r="E67" s="29"/>
      <c r="F67" s="38"/>
      <c r="G67" s="38"/>
      <c r="I67" s="32">
        <f>D67-C67</f>
        <v>0</v>
      </c>
    </row>
    <row r="68" spans="1:9" x14ac:dyDescent="0.3">
      <c r="A68" s="27" t="s">
        <v>107</v>
      </c>
      <c r="B68" s="40">
        <v>29</v>
      </c>
      <c r="C68" s="47">
        <f>ROUND(([1]осв!G68+[1]осв!G70)/1000,0)-C69+1</f>
        <v>2115</v>
      </c>
      <c r="D68" s="47">
        <f>ROUND(([1]осв!C68+[1]осв!C70)/1000,0)-D69</f>
        <v>7165</v>
      </c>
      <c r="E68" s="29"/>
      <c r="F68" s="30">
        <f>[1]осв!G89/1000</f>
        <v>23682.649140000001</v>
      </c>
      <c r="G68" s="30">
        <f>F68-C68-C69-C88-C91-C66-C90</f>
        <v>-0.35085999999864725</v>
      </c>
      <c r="I68" s="32">
        <f t="shared" ref="I68:I87" si="2">D68-C68</f>
        <v>5050</v>
      </c>
    </row>
    <row r="69" spans="1:9" x14ac:dyDescent="0.3">
      <c r="A69" s="27" t="s">
        <v>108</v>
      </c>
      <c r="B69" s="40">
        <v>30</v>
      </c>
      <c r="C69" s="47">
        <f>SUM(C71:C81)</f>
        <v>2826</v>
      </c>
      <c r="D69" s="47">
        <f>SUM(D71:D81)</f>
        <v>4285</v>
      </c>
      <c r="E69" s="29"/>
      <c r="I69" s="32">
        <f t="shared" si="2"/>
        <v>1459</v>
      </c>
    </row>
    <row r="70" spans="1:9" x14ac:dyDescent="0.3">
      <c r="A70" s="27" t="s">
        <v>17</v>
      </c>
      <c r="B70" s="40" t="s">
        <v>14</v>
      </c>
      <c r="C70" s="45"/>
      <c r="D70" s="45"/>
      <c r="E70" s="34"/>
      <c r="I70" s="32">
        <f t="shared" si="2"/>
        <v>0</v>
      </c>
    </row>
    <row r="71" spans="1:9" x14ac:dyDescent="0.3">
      <c r="A71" s="27" t="s">
        <v>109</v>
      </c>
      <c r="B71" s="48" t="s">
        <v>110</v>
      </c>
      <c r="C71" s="46">
        <v>0</v>
      </c>
      <c r="D71" s="46">
        <v>0</v>
      </c>
      <c r="E71" s="29"/>
      <c r="I71" s="32">
        <f t="shared" si="2"/>
        <v>0</v>
      </c>
    </row>
    <row r="72" spans="1:9" x14ac:dyDescent="0.3">
      <c r="A72" s="49" t="s">
        <v>111</v>
      </c>
      <c r="B72" s="48" t="s">
        <v>112</v>
      </c>
      <c r="C72" s="50">
        <v>294</v>
      </c>
      <c r="D72" s="50">
        <v>633</v>
      </c>
      <c r="E72" s="29"/>
      <c r="I72" s="32">
        <f t="shared" si="2"/>
        <v>339</v>
      </c>
    </row>
    <row r="73" spans="1:9" x14ac:dyDescent="0.3">
      <c r="A73" s="49" t="s">
        <v>113</v>
      </c>
      <c r="B73" s="48" t="s">
        <v>114</v>
      </c>
      <c r="C73" s="50">
        <v>0</v>
      </c>
      <c r="D73" s="50">
        <v>0</v>
      </c>
      <c r="E73" s="29"/>
      <c r="I73" s="32">
        <f t="shared" si="2"/>
        <v>0</v>
      </c>
    </row>
    <row r="74" spans="1:9" x14ac:dyDescent="0.3">
      <c r="A74" s="49" t="s">
        <v>115</v>
      </c>
      <c r="B74" s="48" t="s">
        <v>116</v>
      </c>
      <c r="C74" s="50">
        <v>0</v>
      </c>
      <c r="D74" s="50">
        <v>0</v>
      </c>
      <c r="E74" s="29"/>
      <c r="I74" s="32">
        <f t="shared" si="2"/>
        <v>0</v>
      </c>
    </row>
    <row r="75" spans="1:9" x14ac:dyDescent="0.3">
      <c r="A75" s="49" t="s">
        <v>117</v>
      </c>
      <c r="B75" s="48" t="s">
        <v>118</v>
      </c>
      <c r="C75" s="50">
        <v>0</v>
      </c>
      <c r="D75" s="50">
        <v>0</v>
      </c>
      <c r="E75" s="29"/>
      <c r="I75" s="32">
        <f t="shared" si="2"/>
        <v>0</v>
      </c>
    </row>
    <row r="76" spans="1:9" x14ac:dyDescent="0.3">
      <c r="A76" s="49" t="s">
        <v>119</v>
      </c>
      <c r="B76" s="48" t="s">
        <v>120</v>
      </c>
      <c r="C76" s="50">
        <v>0</v>
      </c>
      <c r="D76" s="50">
        <v>0</v>
      </c>
      <c r="E76" s="29"/>
      <c r="I76" s="32">
        <f t="shared" si="2"/>
        <v>0</v>
      </c>
    </row>
    <row r="77" spans="1:9" x14ac:dyDescent="0.3">
      <c r="A77" s="49" t="s">
        <v>121</v>
      </c>
      <c r="B77" s="48" t="s">
        <v>122</v>
      </c>
      <c r="C77" s="50">
        <v>998</v>
      </c>
      <c r="D77" s="50">
        <f>2808-633</f>
        <v>2175</v>
      </c>
      <c r="E77" s="29"/>
      <c r="I77" s="32">
        <f t="shared" si="2"/>
        <v>1177</v>
      </c>
    </row>
    <row r="78" spans="1:9" x14ac:dyDescent="0.3">
      <c r="A78" s="49" t="s">
        <v>123</v>
      </c>
      <c r="B78" s="48" t="s">
        <v>124</v>
      </c>
      <c r="C78" s="50">
        <v>769</v>
      </c>
      <c r="D78" s="50">
        <v>775</v>
      </c>
      <c r="E78" s="29"/>
      <c r="I78" s="32">
        <f t="shared" si="2"/>
        <v>6</v>
      </c>
    </row>
    <row r="79" spans="1:9" x14ac:dyDescent="0.3">
      <c r="A79" s="49" t="s">
        <v>125</v>
      </c>
      <c r="B79" s="48" t="s">
        <v>126</v>
      </c>
      <c r="C79" s="50"/>
      <c r="D79" s="50"/>
      <c r="E79" s="29"/>
      <c r="I79" s="32">
        <f t="shared" si="2"/>
        <v>0</v>
      </c>
    </row>
    <row r="80" spans="1:9" x14ac:dyDescent="0.3">
      <c r="A80" s="49" t="s">
        <v>127</v>
      </c>
      <c r="B80" s="48" t="s">
        <v>128</v>
      </c>
      <c r="C80" s="50">
        <v>765</v>
      </c>
      <c r="D80" s="50">
        <v>702</v>
      </c>
      <c r="E80" s="29"/>
      <c r="I80" s="32">
        <f t="shared" si="2"/>
        <v>-63</v>
      </c>
    </row>
    <row r="81" spans="1:9" x14ac:dyDescent="0.3">
      <c r="A81" s="49" t="s">
        <v>129</v>
      </c>
      <c r="B81" s="48" t="s">
        <v>130</v>
      </c>
      <c r="C81" s="50">
        <v>0</v>
      </c>
      <c r="D81" s="50">
        <v>0</v>
      </c>
      <c r="E81" s="29"/>
      <c r="I81" s="32">
        <f t="shared" si="2"/>
        <v>0</v>
      </c>
    </row>
    <row r="82" spans="1:9" x14ac:dyDescent="0.3">
      <c r="A82" s="49" t="s">
        <v>81</v>
      </c>
      <c r="B82" s="40">
        <v>31</v>
      </c>
      <c r="C82" s="50">
        <v>0</v>
      </c>
      <c r="D82" s="50">
        <v>0</v>
      </c>
      <c r="E82" s="29"/>
      <c r="I82" s="32">
        <f t="shared" si="2"/>
        <v>0</v>
      </c>
    </row>
    <row r="83" spans="1:9" x14ac:dyDescent="0.3">
      <c r="A83" s="49" t="s">
        <v>17</v>
      </c>
      <c r="B83" s="40" t="s">
        <v>14</v>
      </c>
      <c r="C83" s="51"/>
      <c r="D83" s="51"/>
      <c r="E83" s="34"/>
      <c r="I83" s="32">
        <f t="shared" si="2"/>
        <v>0</v>
      </c>
    </row>
    <row r="84" spans="1:9" x14ac:dyDescent="0.3">
      <c r="A84" s="49" t="s">
        <v>131</v>
      </c>
      <c r="B84" s="40" t="s">
        <v>132</v>
      </c>
      <c r="C84" s="50">
        <v>0</v>
      </c>
      <c r="D84" s="50">
        <v>0</v>
      </c>
      <c r="E84" s="29"/>
      <c r="I84" s="32">
        <f t="shared" si="2"/>
        <v>0</v>
      </c>
    </row>
    <row r="85" spans="1:9" x14ac:dyDescent="0.3">
      <c r="A85" s="49" t="s">
        <v>133</v>
      </c>
      <c r="B85" s="40" t="s">
        <v>134</v>
      </c>
      <c r="C85" s="50">
        <v>0</v>
      </c>
      <c r="D85" s="50">
        <v>0</v>
      </c>
      <c r="E85" s="29"/>
      <c r="I85" s="32">
        <f t="shared" si="2"/>
        <v>0</v>
      </c>
    </row>
    <row r="86" spans="1:9" x14ac:dyDescent="0.3">
      <c r="A86" s="49" t="s">
        <v>135</v>
      </c>
      <c r="B86" s="40" t="s">
        <v>136</v>
      </c>
      <c r="C86" s="50">
        <v>0</v>
      </c>
      <c r="D86" s="50">
        <v>0</v>
      </c>
      <c r="E86" s="29"/>
      <c r="I86" s="32">
        <f t="shared" si="2"/>
        <v>0</v>
      </c>
    </row>
    <row r="87" spans="1:9" x14ac:dyDescent="0.3">
      <c r="A87" s="49" t="s">
        <v>137</v>
      </c>
      <c r="B87" s="40" t="s">
        <v>138</v>
      </c>
      <c r="C87" s="50">
        <v>0</v>
      </c>
      <c r="D87" s="50">
        <v>0</v>
      </c>
      <c r="E87" s="29"/>
      <c r="I87" s="32">
        <f t="shared" si="2"/>
        <v>0</v>
      </c>
    </row>
    <row r="88" spans="1:9" ht="30" x14ac:dyDescent="0.3">
      <c r="A88" s="49" t="s">
        <v>139</v>
      </c>
      <c r="B88" s="40" t="s">
        <v>140</v>
      </c>
      <c r="C88" s="50">
        <f>ROUND(([1]осв!G57+[1]осв!G61)/1000,0)</f>
        <v>9747</v>
      </c>
      <c r="D88" s="50">
        <v>10246</v>
      </c>
      <c r="E88" s="29"/>
      <c r="I88" s="32">
        <f>D88-C88</f>
        <v>499</v>
      </c>
    </row>
    <row r="89" spans="1:9" x14ac:dyDescent="0.3">
      <c r="A89" s="49" t="s">
        <v>141</v>
      </c>
      <c r="B89" s="40" t="s">
        <v>142</v>
      </c>
      <c r="C89" s="50">
        <v>0</v>
      </c>
      <c r="D89" s="50">
        <v>0</v>
      </c>
      <c r="E89" s="29"/>
      <c r="I89" s="32">
        <f>D89-C89</f>
        <v>0</v>
      </c>
    </row>
    <row r="90" spans="1:9" x14ac:dyDescent="0.3">
      <c r="A90" s="49" t="s">
        <v>143</v>
      </c>
      <c r="B90" s="40" t="s">
        <v>144</v>
      </c>
      <c r="C90" s="50">
        <f>ROUND([1]осв!G76/1000,0)</f>
        <v>1200</v>
      </c>
      <c r="D90" s="50">
        <v>200</v>
      </c>
      <c r="E90" s="29"/>
      <c r="I90" s="32">
        <f>D90-C90</f>
        <v>-1000</v>
      </c>
    </row>
    <row r="91" spans="1:9" x14ac:dyDescent="0.3">
      <c r="A91" s="49" t="s">
        <v>145</v>
      </c>
      <c r="B91" s="40" t="s">
        <v>146</v>
      </c>
      <c r="C91" s="47">
        <f>ROUND(([1]осв!G69+[1]осв!G72)/1000,0)</f>
        <v>0</v>
      </c>
      <c r="D91" s="47">
        <v>0</v>
      </c>
      <c r="E91" s="29"/>
      <c r="I91" s="32">
        <f>D91-C91</f>
        <v>0</v>
      </c>
    </row>
    <row r="92" spans="1:9" x14ac:dyDescent="0.3">
      <c r="A92" s="49" t="s">
        <v>147</v>
      </c>
      <c r="B92" s="40" t="s">
        <v>148</v>
      </c>
      <c r="C92" s="52"/>
      <c r="D92" s="52"/>
      <c r="E92" s="29"/>
      <c r="I92" s="32"/>
    </row>
    <row r="93" spans="1:9" x14ac:dyDescent="0.3">
      <c r="A93" s="49" t="s">
        <v>149</v>
      </c>
      <c r="B93" s="40">
        <v>37</v>
      </c>
      <c r="C93" s="47"/>
      <c r="D93" s="47"/>
      <c r="E93" s="29"/>
      <c r="I93" s="32">
        <f>D93-C93</f>
        <v>0</v>
      </c>
    </row>
    <row r="94" spans="1:9" ht="15.75" customHeight="1" x14ac:dyDescent="0.3">
      <c r="A94" s="53" t="s">
        <v>150</v>
      </c>
      <c r="B94" s="42">
        <v>38</v>
      </c>
      <c r="C94" s="43">
        <f>SUM(C62:C69,C82,C88:C93)</f>
        <v>23683</v>
      </c>
      <c r="D94" s="43">
        <f>SUM(D62:D69,D82,D88:D93)</f>
        <v>31441</v>
      </c>
      <c r="E94" s="44"/>
      <c r="I94" s="32"/>
    </row>
    <row r="95" spans="1:9" x14ac:dyDescent="0.3">
      <c r="A95" s="54" t="s">
        <v>151</v>
      </c>
      <c r="B95" s="40" t="s">
        <v>14</v>
      </c>
      <c r="C95" s="51"/>
      <c r="D95" s="51"/>
      <c r="E95" s="34"/>
      <c r="I95" s="32"/>
    </row>
    <row r="96" spans="1:9" x14ac:dyDescent="0.3">
      <c r="A96" s="49" t="s">
        <v>152</v>
      </c>
      <c r="B96" s="40" t="s">
        <v>153</v>
      </c>
      <c r="C96" s="55">
        <v>1225200</v>
      </c>
      <c r="D96" s="55">
        <v>1225200</v>
      </c>
      <c r="E96" s="29"/>
      <c r="I96" s="32"/>
    </row>
    <row r="97" spans="1:12" x14ac:dyDescent="0.3">
      <c r="A97" s="49" t="s">
        <v>17</v>
      </c>
      <c r="B97" s="40" t="s">
        <v>14</v>
      </c>
      <c r="C97" s="51"/>
      <c r="D97" s="51"/>
      <c r="E97" s="34"/>
      <c r="I97" s="32"/>
    </row>
    <row r="98" spans="1:12" x14ac:dyDescent="0.3">
      <c r="A98" s="49" t="s">
        <v>154</v>
      </c>
      <c r="B98" s="40" t="s">
        <v>155</v>
      </c>
      <c r="C98" s="55">
        <v>1225200</v>
      </c>
      <c r="D98" s="55">
        <v>1225200</v>
      </c>
      <c r="E98" s="29"/>
      <c r="I98" s="32"/>
    </row>
    <row r="99" spans="1:12" x14ac:dyDescent="0.3">
      <c r="A99" s="49" t="s">
        <v>156</v>
      </c>
      <c r="B99" s="40" t="s">
        <v>157</v>
      </c>
      <c r="C99" s="50">
        <v>0</v>
      </c>
      <c r="D99" s="50">
        <v>0</v>
      </c>
      <c r="E99" s="29"/>
      <c r="I99" s="32"/>
    </row>
    <row r="100" spans="1:12" x14ac:dyDescent="0.3">
      <c r="A100" s="49" t="s">
        <v>158</v>
      </c>
      <c r="B100" s="40" t="s">
        <v>159</v>
      </c>
      <c r="C100" s="50">
        <v>0</v>
      </c>
      <c r="D100" s="50">
        <v>0</v>
      </c>
      <c r="E100" s="29"/>
      <c r="I100" s="32"/>
    </row>
    <row r="101" spans="1:12" x14ac:dyDescent="0.3">
      <c r="A101" s="49" t="s">
        <v>160</v>
      </c>
      <c r="B101" s="40" t="s">
        <v>161</v>
      </c>
      <c r="C101" s="50">
        <v>0</v>
      </c>
      <c r="D101" s="50">
        <v>0</v>
      </c>
      <c r="E101" s="29"/>
      <c r="I101" s="32"/>
    </row>
    <row r="102" spans="1:12" x14ac:dyDescent="0.3">
      <c r="A102" s="56" t="s">
        <v>162</v>
      </c>
      <c r="B102" s="40" t="s">
        <v>163</v>
      </c>
      <c r="C102" s="50">
        <v>0</v>
      </c>
      <c r="D102" s="50">
        <v>0</v>
      </c>
      <c r="E102" s="29"/>
      <c r="I102" s="32"/>
    </row>
    <row r="103" spans="1:12" ht="30" x14ac:dyDescent="0.3">
      <c r="A103" s="57" t="s">
        <v>164</v>
      </c>
      <c r="B103" s="58" t="s">
        <v>165</v>
      </c>
      <c r="C103" s="59">
        <f>ROUND((-[1]осв!F80+[1]осв!G80)/1000,0)</f>
        <v>-202</v>
      </c>
      <c r="D103" s="50">
        <v>-211</v>
      </c>
      <c r="E103" s="29"/>
      <c r="I103" s="32">
        <f>C103-D103</f>
        <v>9</v>
      </c>
    </row>
    <row r="104" spans="1:12" ht="30" x14ac:dyDescent="0.3">
      <c r="A104" s="57" t="s">
        <v>166</v>
      </c>
      <c r="B104" s="58" t="s">
        <v>167</v>
      </c>
      <c r="C104" s="59">
        <v>0</v>
      </c>
      <c r="D104" s="59">
        <v>0</v>
      </c>
      <c r="E104" s="29"/>
    </row>
    <row r="105" spans="1:12" x14ac:dyDescent="0.3">
      <c r="A105" s="57" t="s">
        <v>168</v>
      </c>
      <c r="B105" s="58" t="s">
        <v>169</v>
      </c>
      <c r="C105" s="59">
        <v>0</v>
      </c>
      <c r="D105" s="59">
        <v>0</v>
      </c>
      <c r="E105" s="29"/>
    </row>
    <row r="106" spans="1:12" x14ac:dyDescent="0.3">
      <c r="A106" s="57" t="s">
        <v>170</v>
      </c>
      <c r="B106" s="58" t="s">
        <v>171</v>
      </c>
      <c r="C106" s="59"/>
      <c r="D106" s="59"/>
      <c r="E106" s="29"/>
    </row>
    <row r="107" spans="1:12" x14ac:dyDescent="0.3">
      <c r="A107" s="57" t="s">
        <v>172</v>
      </c>
      <c r="B107" s="58" t="s">
        <v>173</v>
      </c>
      <c r="C107" s="59">
        <f>SUM(C109:C110)</f>
        <v>67465</v>
      </c>
      <c r="D107" s="59">
        <v>60802</v>
      </c>
      <c r="E107" s="29"/>
      <c r="L107" s="60"/>
    </row>
    <row r="108" spans="1:12" x14ac:dyDescent="0.3">
      <c r="A108" s="57" t="s">
        <v>17</v>
      </c>
      <c r="B108" s="58" t="s">
        <v>14</v>
      </c>
      <c r="C108" s="61"/>
      <c r="D108" s="61"/>
      <c r="E108" s="34"/>
    </row>
    <row r="109" spans="1:12" x14ac:dyDescent="0.3">
      <c r="A109" s="57" t="s">
        <v>174</v>
      </c>
      <c r="B109" s="58" t="s">
        <v>175</v>
      </c>
      <c r="C109" s="59">
        <f>D107</f>
        <v>60802</v>
      </c>
      <c r="D109" s="59">
        <v>893</v>
      </c>
      <c r="E109" s="29"/>
    </row>
    <row r="110" spans="1:12" x14ac:dyDescent="0.3">
      <c r="A110" s="57" t="s">
        <v>176</v>
      </c>
      <c r="B110" s="58" t="s">
        <v>177</v>
      </c>
      <c r="C110" s="59">
        <f>ROUND([1]осв!G83/1000,0)</f>
        <v>6663</v>
      </c>
      <c r="D110" s="59">
        <v>59909</v>
      </c>
      <c r="E110" s="29"/>
      <c r="F110" s="30">
        <f>'ОПУ UDC'!D109</f>
        <v>6663</v>
      </c>
      <c r="G110" s="30">
        <f>F110-C110</f>
        <v>0</v>
      </c>
    </row>
    <row r="111" spans="1:12" x14ac:dyDescent="0.3">
      <c r="A111" s="62" t="s">
        <v>178</v>
      </c>
      <c r="B111" s="63" t="s">
        <v>179</v>
      </c>
      <c r="C111" s="64">
        <f>C96+C100+C101+C103+C106+C107</f>
        <v>1292463</v>
      </c>
      <c r="D111" s="64">
        <v>1285791</v>
      </c>
      <c r="E111" s="44"/>
    </row>
    <row r="112" spans="1:12" x14ac:dyDescent="0.3">
      <c r="A112" s="65" t="s">
        <v>180</v>
      </c>
      <c r="B112" s="63" t="s">
        <v>181</v>
      </c>
      <c r="C112" s="64">
        <f>C94+C111</f>
        <v>1316146</v>
      </c>
      <c r="D112" s="64">
        <v>1317232</v>
      </c>
      <c r="E112" s="44"/>
    </row>
    <row r="113" spans="1:9" x14ac:dyDescent="0.3">
      <c r="C113" s="66">
        <f>C60-C112</f>
        <v>0</v>
      </c>
      <c r="D113" s="66"/>
      <c r="E113" s="67"/>
    </row>
    <row r="114" spans="1:9" x14ac:dyDescent="0.3">
      <c r="A114" s="7" t="s">
        <v>182</v>
      </c>
      <c r="C114" s="68"/>
      <c r="D114" s="68"/>
    </row>
    <row r="115" spans="1:9" ht="46.5" customHeight="1" x14ac:dyDescent="0.3">
      <c r="A115" s="223"/>
      <c r="B115" s="224"/>
      <c r="C115" s="224"/>
      <c r="D115" s="224"/>
      <c r="E115" s="69"/>
    </row>
    <row r="117" spans="1:9" ht="18" x14ac:dyDescent="0.35">
      <c r="A117" s="70" t="s">
        <v>183</v>
      </c>
      <c r="B117" s="71" t="s">
        <v>3</v>
      </c>
      <c r="C117" s="72"/>
      <c r="D117" s="73"/>
      <c r="E117" s="73"/>
      <c r="F117" s="1"/>
      <c r="G117" s="74"/>
    </row>
    <row r="118" spans="1:9" ht="18" x14ac:dyDescent="0.35">
      <c r="A118" s="70" t="s">
        <v>184</v>
      </c>
      <c r="B118" s="71" t="s">
        <v>185</v>
      </c>
      <c r="C118" s="72"/>
      <c r="D118" s="73"/>
      <c r="E118" s="73"/>
      <c r="F118" s="1"/>
      <c r="G118" s="74"/>
    </row>
    <row r="119" spans="1:9" ht="18" x14ac:dyDescent="0.35">
      <c r="A119" s="70" t="s">
        <v>186</v>
      </c>
      <c r="B119" s="71" t="s">
        <v>187</v>
      </c>
      <c r="C119" s="72"/>
      <c r="D119" s="73"/>
      <c r="E119" s="73"/>
      <c r="F119" s="1"/>
      <c r="G119" s="74"/>
    </row>
    <row r="120" spans="1:9" ht="18" x14ac:dyDescent="0.35">
      <c r="A120" s="70" t="s">
        <v>188</v>
      </c>
      <c r="B120" s="75" t="s">
        <v>189</v>
      </c>
      <c r="C120" s="72"/>
      <c r="D120" s="73"/>
      <c r="E120" s="73"/>
      <c r="F120" s="1"/>
      <c r="G120" s="74"/>
    </row>
    <row r="121" spans="1:9" x14ac:dyDescent="0.3">
      <c r="A121" s="76"/>
      <c r="B121" s="77"/>
      <c r="C121" s="77"/>
      <c r="D121" s="77"/>
      <c r="E121" s="77"/>
      <c r="F121" s="77"/>
      <c r="G121" s="77"/>
    </row>
    <row r="122" spans="1:9" ht="30" x14ac:dyDescent="0.3">
      <c r="A122" s="70" t="s">
        <v>190</v>
      </c>
      <c r="B122" s="78" t="s">
        <v>191</v>
      </c>
      <c r="C122" s="79"/>
      <c r="D122" s="80"/>
      <c r="E122" s="80"/>
      <c r="F122" s="70"/>
      <c r="G122" s="1"/>
      <c r="H122" s="4"/>
      <c r="I122" s="1"/>
    </row>
    <row r="123" spans="1:9" ht="18" x14ac:dyDescent="0.35">
      <c r="A123" s="80"/>
      <c r="B123" s="81"/>
      <c r="C123" s="80"/>
      <c r="D123" s="80"/>
      <c r="E123" s="80"/>
      <c r="F123" s="82"/>
      <c r="G123" s="1"/>
      <c r="H123" s="4"/>
      <c r="I123" s="1"/>
    </row>
    <row r="124" spans="1:9" ht="30.75" x14ac:dyDescent="0.35">
      <c r="A124" s="78" t="s">
        <v>192</v>
      </c>
      <c r="B124" s="78" t="str">
        <f>B122</f>
        <v>Старикова-Тлеухан М.В.</v>
      </c>
      <c r="C124" s="79"/>
      <c r="D124" s="83" t="s">
        <v>193</v>
      </c>
      <c r="E124" s="3"/>
      <c r="F124" s="82"/>
      <c r="G124" s="1"/>
      <c r="H124" s="4"/>
      <c r="I124" s="1"/>
    </row>
    <row r="125" spans="1:9" ht="18" x14ac:dyDescent="0.35">
      <c r="A125" s="84"/>
      <c r="B125" s="70"/>
      <c r="C125" s="80"/>
      <c r="D125" s="70"/>
      <c r="E125" s="3"/>
      <c r="F125" s="82"/>
      <c r="G125" s="1"/>
      <c r="H125" s="4"/>
      <c r="I125" s="1"/>
    </row>
    <row r="126" spans="1:9" ht="18" x14ac:dyDescent="0.35">
      <c r="A126" s="78" t="s">
        <v>194</v>
      </c>
      <c r="B126" s="83" t="s">
        <v>195</v>
      </c>
      <c r="C126" s="79"/>
      <c r="D126" s="85" t="s">
        <v>187</v>
      </c>
      <c r="E126" s="3"/>
      <c r="F126" s="82"/>
      <c r="G126" s="1"/>
      <c r="H126" s="4"/>
      <c r="I126" s="1"/>
    </row>
    <row r="127" spans="1:9" x14ac:dyDescent="0.3">
      <c r="A127" s="86"/>
      <c r="B127" s="86"/>
      <c r="C127" s="86"/>
      <c r="D127" s="86"/>
      <c r="E127" s="86"/>
      <c r="F127" s="86"/>
      <c r="G127" s="86"/>
    </row>
    <row r="128" spans="1:9" x14ac:dyDescent="0.3">
      <c r="A128" s="87" t="s">
        <v>196</v>
      </c>
      <c r="B128" s="88">
        <v>45387</v>
      </c>
      <c r="C128" s="89" t="s">
        <v>197</v>
      </c>
      <c r="D128" s="86"/>
      <c r="E128" s="86"/>
      <c r="F128" s="86"/>
      <c r="G128" s="86"/>
    </row>
    <row r="129" spans="1:7" x14ac:dyDescent="0.3">
      <c r="A129" s="90"/>
      <c r="B129" s="90"/>
      <c r="C129" s="86"/>
      <c r="D129" s="86"/>
      <c r="E129" s="86"/>
      <c r="F129" s="86"/>
      <c r="G129" s="86"/>
    </row>
    <row r="130" spans="1:7" x14ac:dyDescent="0.3">
      <c r="B130" s="90"/>
      <c r="C130" s="86"/>
      <c r="D130" s="86"/>
      <c r="E130" s="86"/>
      <c r="F130" s="86"/>
      <c r="G130" s="86"/>
    </row>
  </sheetData>
  <mergeCells count="5">
    <mergeCell ref="C1:D1"/>
    <mergeCell ref="A2:D2"/>
    <mergeCell ref="A3:D3"/>
    <mergeCell ref="F6:G6"/>
    <mergeCell ref="A115:D115"/>
  </mergeCells>
  <hyperlinks>
    <hyperlink ref="B120" r:id="rId1" xr:uid="{D02F83B4-4A34-4915-B0B3-888C35096ED9}"/>
  </hyperlinks>
  <pageMargins left="0.98425196850393704" right="0.51181102362204722" top="0.74803149606299213" bottom="0.74803149606299213" header="0.31496062992125984" footer="0.31496062992125984"/>
  <pageSetup scale="62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BE47D-4525-455D-97D1-A201878E339C}">
  <sheetPr>
    <tabColor theme="6" tint="0.59999389629810485"/>
    <pageSetUpPr fitToPage="1"/>
  </sheetPr>
  <dimension ref="A1:S128"/>
  <sheetViews>
    <sheetView topLeftCell="A2" zoomScale="80" zoomScaleNormal="80" workbookViewId="0">
      <pane xSplit="2" ySplit="7" topLeftCell="C87" activePane="bottomRight" state="frozen"/>
      <selection activeCell="A2" sqref="A2"/>
      <selection pane="topRight" activeCell="C2" sqref="C2"/>
      <selection pane="bottomLeft" activeCell="A9" sqref="A9"/>
      <selection pane="bottomRight" activeCell="W99" sqref="W99"/>
    </sheetView>
  </sheetViews>
  <sheetFormatPr defaultRowHeight="24.75" customHeight="1" outlineLevelCol="1" x14ac:dyDescent="0.25"/>
  <cols>
    <col min="1" max="1" width="71.5703125" style="92" customWidth="1"/>
    <col min="2" max="2" width="11.28515625" style="92" customWidth="1"/>
    <col min="3" max="5" width="16.140625" style="92" customWidth="1"/>
    <col min="6" max="6" width="16.85546875" style="92" customWidth="1"/>
    <col min="7" max="7" width="12" style="218" hidden="1" customWidth="1" outlineLevel="1"/>
    <col min="8" max="8" width="4.28515625" style="92" customWidth="1" collapsed="1"/>
    <col min="9" max="9" width="36.42578125" style="92" hidden="1" customWidth="1" outlineLevel="1"/>
    <col min="10" max="10" width="9.140625" style="92" hidden="1" customWidth="1" outlineLevel="1"/>
    <col min="11" max="12" width="16.7109375" style="92" hidden="1" customWidth="1" outlineLevel="1"/>
    <col min="13" max="13" width="14.5703125" style="92" hidden="1" customWidth="1" outlineLevel="1"/>
    <col min="14" max="14" width="27" style="92" hidden="1" customWidth="1" outlineLevel="1"/>
    <col min="15" max="15" width="14.5703125" style="92" hidden="1" customWidth="1" outlineLevel="1"/>
    <col min="16" max="16" width="17.42578125" style="92" hidden="1" customWidth="1" outlineLevel="1"/>
    <col min="17" max="17" width="16.7109375" style="92" hidden="1" customWidth="1" outlineLevel="1"/>
    <col min="18" max="18" width="15.28515625" style="92" customWidth="1" collapsed="1"/>
    <col min="19" max="19" width="15.42578125" style="92" customWidth="1"/>
    <col min="20" max="145" width="9.140625" style="92"/>
    <col min="146" max="146" width="57.85546875" style="92" customWidth="1"/>
    <col min="147" max="147" width="10.85546875" style="92" customWidth="1"/>
    <col min="148" max="148" width="15.28515625" style="92" customWidth="1"/>
    <col min="149" max="149" width="15.42578125" style="92" customWidth="1"/>
    <col min="150" max="150" width="16" style="92" customWidth="1"/>
    <col min="151" max="151" width="21.42578125" style="92" customWidth="1"/>
    <col min="152" max="152" width="11.42578125" style="92" customWidth="1"/>
    <col min="153" max="401" width="9.140625" style="92"/>
    <col min="402" max="402" width="57.85546875" style="92" customWidth="1"/>
    <col min="403" max="403" width="10.85546875" style="92" customWidth="1"/>
    <col min="404" max="404" width="15.28515625" style="92" customWidth="1"/>
    <col min="405" max="405" width="15.42578125" style="92" customWidth="1"/>
    <col min="406" max="406" width="16" style="92" customWidth="1"/>
    <col min="407" max="407" width="21.42578125" style="92" customWidth="1"/>
    <col min="408" max="408" width="11.42578125" style="92" customWidth="1"/>
    <col min="409" max="657" width="9.140625" style="92"/>
    <col min="658" max="658" width="57.85546875" style="92" customWidth="1"/>
    <col min="659" max="659" width="10.85546875" style="92" customWidth="1"/>
    <col min="660" max="660" width="15.28515625" style="92" customWidth="1"/>
    <col min="661" max="661" width="15.42578125" style="92" customWidth="1"/>
    <col min="662" max="662" width="16" style="92" customWidth="1"/>
    <col min="663" max="663" width="21.42578125" style="92" customWidth="1"/>
    <col min="664" max="664" width="11.42578125" style="92" customWidth="1"/>
    <col min="665" max="913" width="9.140625" style="92"/>
    <col min="914" max="914" width="57.85546875" style="92" customWidth="1"/>
    <col min="915" max="915" width="10.85546875" style="92" customWidth="1"/>
    <col min="916" max="916" width="15.28515625" style="92" customWidth="1"/>
    <col min="917" max="917" width="15.42578125" style="92" customWidth="1"/>
    <col min="918" max="918" width="16" style="92" customWidth="1"/>
    <col min="919" max="919" width="21.42578125" style="92" customWidth="1"/>
    <col min="920" max="920" width="11.42578125" style="92" customWidth="1"/>
    <col min="921" max="1169" width="9.140625" style="92"/>
    <col min="1170" max="1170" width="57.85546875" style="92" customWidth="1"/>
    <col min="1171" max="1171" width="10.85546875" style="92" customWidth="1"/>
    <col min="1172" max="1172" width="15.28515625" style="92" customWidth="1"/>
    <col min="1173" max="1173" width="15.42578125" style="92" customWidth="1"/>
    <col min="1174" max="1174" width="16" style="92" customWidth="1"/>
    <col min="1175" max="1175" width="21.42578125" style="92" customWidth="1"/>
    <col min="1176" max="1176" width="11.42578125" style="92" customWidth="1"/>
    <col min="1177" max="1425" width="9.140625" style="92"/>
    <col min="1426" max="1426" width="57.85546875" style="92" customWidth="1"/>
    <col min="1427" max="1427" width="10.85546875" style="92" customWidth="1"/>
    <col min="1428" max="1428" width="15.28515625" style="92" customWidth="1"/>
    <col min="1429" max="1429" width="15.42578125" style="92" customWidth="1"/>
    <col min="1430" max="1430" width="16" style="92" customWidth="1"/>
    <col min="1431" max="1431" width="21.42578125" style="92" customWidth="1"/>
    <col min="1432" max="1432" width="11.42578125" style="92" customWidth="1"/>
    <col min="1433" max="1681" width="9.140625" style="92"/>
    <col min="1682" max="1682" width="57.85546875" style="92" customWidth="1"/>
    <col min="1683" max="1683" width="10.85546875" style="92" customWidth="1"/>
    <col min="1684" max="1684" width="15.28515625" style="92" customWidth="1"/>
    <col min="1685" max="1685" width="15.42578125" style="92" customWidth="1"/>
    <col min="1686" max="1686" width="16" style="92" customWidth="1"/>
    <col min="1687" max="1687" width="21.42578125" style="92" customWidth="1"/>
    <col min="1688" max="1688" width="11.42578125" style="92" customWidth="1"/>
    <col min="1689" max="1937" width="9.140625" style="92"/>
    <col min="1938" max="1938" width="57.85546875" style="92" customWidth="1"/>
    <col min="1939" max="1939" width="10.85546875" style="92" customWidth="1"/>
    <col min="1940" max="1940" width="15.28515625" style="92" customWidth="1"/>
    <col min="1941" max="1941" width="15.42578125" style="92" customWidth="1"/>
    <col min="1942" max="1942" width="16" style="92" customWidth="1"/>
    <col min="1943" max="1943" width="21.42578125" style="92" customWidth="1"/>
    <col min="1944" max="1944" width="11.42578125" style="92" customWidth="1"/>
    <col min="1945" max="2193" width="9.140625" style="92"/>
    <col min="2194" max="2194" width="57.85546875" style="92" customWidth="1"/>
    <col min="2195" max="2195" width="10.85546875" style="92" customWidth="1"/>
    <col min="2196" max="2196" width="15.28515625" style="92" customWidth="1"/>
    <col min="2197" max="2197" width="15.42578125" style="92" customWidth="1"/>
    <col min="2198" max="2198" width="16" style="92" customWidth="1"/>
    <col min="2199" max="2199" width="21.42578125" style="92" customWidth="1"/>
    <col min="2200" max="2200" width="11.42578125" style="92" customWidth="1"/>
    <col min="2201" max="2449" width="9.140625" style="92"/>
    <col min="2450" max="2450" width="57.85546875" style="92" customWidth="1"/>
    <col min="2451" max="2451" width="10.85546875" style="92" customWidth="1"/>
    <col min="2452" max="2452" width="15.28515625" style="92" customWidth="1"/>
    <col min="2453" max="2453" width="15.42578125" style="92" customWidth="1"/>
    <col min="2454" max="2454" width="16" style="92" customWidth="1"/>
    <col min="2455" max="2455" width="21.42578125" style="92" customWidth="1"/>
    <col min="2456" max="2456" width="11.42578125" style="92" customWidth="1"/>
    <col min="2457" max="2705" width="9.140625" style="92"/>
    <col min="2706" max="2706" width="57.85546875" style="92" customWidth="1"/>
    <col min="2707" max="2707" width="10.85546875" style="92" customWidth="1"/>
    <col min="2708" max="2708" width="15.28515625" style="92" customWidth="1"/>
    <col min="2709" max="2709" width="15.42578125" style="92" customWidth="1"/>
    <col min="2710" max="2710" width="16" style="92" customWidth="1"/>
    <col min="2711" max="2711" width="21.42578125" style="92" customWidth="1"/>
    <col min="2712" max="2712" width="11.42578125" style="92" customWidth="1"/>
    <col min="2713" max="2961" width="9.140625" style="92"/>
    <col min="2962" max="2962" width="57.85546875" style="92" customWidth="1"/>
    <col min="2963" max="2963" width="10.85546875" style="92" customWidth="1"/>
    <col min="2964" max="2964" width="15.28515625" style="92" customWidth="1"/>
    <col min="2965" max="2965" width="15.42578125" style="92" customWidth="1"/>
    <col min="2966" max="2966" width="16" style="92" customWidth="1"/>
    <col min="2967" max="2967" width="21.42578125" style="92" customWidth="1"/>
    <col min="2968" max="2968" width="11.42578125" style="92" customWidth="1"/>
    <col min="2969" max="3217" width="9.140625" style="92"/>
    <col min="3218" max="3218" width="57.85546875" style="92" customWidth="1"/>
    <col min="3219" max="3219" width="10.85546875" style="92" customWidth="1"/>
    <col min="3220" max="3220" width="15.28515625" style="92" customWidth="1"/>
    <col min="3221" max="3221" width="15.42578125" style="92" customWidth="1"/>
    <col min="3222" max="3222" width="16" style="92" customWidth="1"/>
    <col min="3223" max="3223" width="21.42578125" style="92" customWidth="1"/>
    <col min="3224" max="3224" width="11.42578125" style="92" customWidth="1"/>
    <col min="3225" max="3473" width="9.140625" style="92"/>
    <col min="3474" max="3474" width="57.85546875" style="92" customWidth="1"/>
    <col min="3475" max="3475" width="10.85546875" style="92" customWidth="1"/>
    <col min="3476" max="3476" width="15.28515625" style="92" customWidth="1"/>
    <col min="3477" max="3477" width="15.42578125" style="92" customWidth="1"/>
    <col min="3478" max="3478" width="16" style="92" customWidth="1"/>
    <col min="3479" max="3479" width="21.42578125" style="92" customWidth="1"/>
    <col min="3480" max="3480" width="11.42578125" style="92" customWidth="1"/>
    <col min="3481" max="3729" width="9.140625" style="92"/>
    <col min="3730" max="3730" width="57.85546875" style="92" customWidth="1"/>
    <col min="3731" max="3731" width="10.85546875" style="92" customWidth="1"/>
    <col min="3732" max="3732" width="15.28515625" style="92" customWidth="1"/>
    <col min="3733" max="3733" width="15.42578125" style="92" customWidth="1"/>
    <col min="3734" max="3734" width="16" style="92" customWidth="1"/>
    <col min="3735" max="3735" width="21.42578125" style="92" customWidth="1"/>
    <col min="3736" max="3736" width="11.42578125" style="92" customWidth="1"/>
    <col min="3737" max="3985" width="9.140625" style="92"/>
    <col min="3986" max="3986" width="57.85546875" style="92" customWidth="1"/>
    <col min="3987" max="3987" width="10.85546875" style="92" customWidth="1"/>
    <col min="3988" max="3988" width="15.28515625" style="92" customWidth="1"/>
    <col min="3989" max="3989" width="15.42578125" style="92" customWidth="1"/>
    <col min="3990" max="3990" width="16" style="92" customWidth="1"/>
    <col min="3991" max="3991" width="21.42578125" style="92" customWidth="1"/>
    <col min="3992" max="3992" width="11.42578125" style="92" customWidth="1"/>
    <col min="3993" max="4241" width="9.140625" style="92"/>
    <col min="4242" max="4242" width="57.85546875" style="92" customWidth="1"/>
    <col min="4243" max="4243" width="10.85546875" style="92" customWidth="1"/>
    <col min="4244" max="4244" width="15.28515625" style="92" customWidth="1"/>
    <col min="4245" max="4245" width="15.42578125" style="92" customWidth="1"/>
    <col min="4246" max="4246" width="16" style="92" customWidth="1"/>
    <col min="4247" max="4247" width="21.42578125" style="92" customWidth="1"/>
    <col min="4248" max="4248" width="11.42578125" style="92" customWidth="1"/>
    <col min="4249" max="4497" width="9.140625" style="92"/>
    <col min="4498" max="4498" width="57.85546875" style="92" customWidth="1"/>
    <col min="4499" max="4499" width="10.85546875" style="92" customWidth="1"/>
    <col min="4500" max="4500" width="15.28515625" style="92" customWidth="1"/>
    <col min="4501" max="4501" width="15.42578125" style="92" customWidth="1"/>
    <col min="4502" max="4502" width="16" style="92" customWidth="1"/>
    <col min="4503" max="4503" width="21.42578125" style="92" customWidth="1"/>
    <col min="4504" max="4504" width="11.42578125" style="92" customWidth="1"/>
    <col min="4505" max="4753" width="9.140625" style="92"/>
    <col min="4754" max="4754" width="57.85546875" style="92" customWidth="1"/>
    <col min="4755" max="4755" width="10.85546875" style="92" customWidth="1"/>
    <col min="4756" max="4756" width="15.28515625" style="92" customWidth="1"/>
    <col min="4757" max="4757" width="15.42578125" style="92" customWidth="1"/>
    <col min="4758" max="4758" width="16" style="92" customWidth="1"/>
    <col min="4759" max="4759" width="21.42578125" style="92" customWidth="1"/>
    <col min="4760" max="4760" width="11.42578125" style="92" customWidth="1"/>
    <col min="4761" max="5009" width="9.140625" style="92"/>
    <col min="5010" max="5010" width="57.85546875" style="92" customWidth="1"/>
    <col min="5011" max="5011" width="10.85546875" style="92" customWidth="1"/>
    <col min="5012" max="5012" width="15.28515625" style="92" customWidth="1"/>
    <col min="5013" max="5013" width="15.42578125" style="92" customWidth="1"/>
    <col min="5014" max="5014" width="16" style="92" customWidth="1"/>
    <col min="5015" max="5015" width="21.42578125" style="92" customWidth="1"/>
    <col min="5016" max="5016" width="11.42578125" style="92" customWidth="1"/>
    <col min="5017" max="5265" width="9.140625" style="92"/>
    <col min="5266" max="5266" width="57.85546875" style="92" customWidth="1"/>
    <col min="5267" max="5267" width="10.85546875" style="92" customWidth="1"/>
    <col min="5268" max="5268" width="15.28515625" style="92" customWidth="1"/>
    <col min="5269" max="5269" width="15.42578125" style="92" customWidth="1"/>
    <col min="5270" max="5270" width="16" style="92" customWidth="1"/>
    <col min="5271" max="5271" width="21.42578125" style="92" customWidth="1"/>
    <col min="5272" max="5272" width="11.42578125" style="92" customWidth="1"/>
    <col min="5273" max="5521" width="9.140625" style="92"/>
    <col min="5522" max="5522" width="57.85546875" style="92" customWidth="1"/>
    <col min="5523" max="5523" width="10.85546875" style="92" customWidth="1"/>
    <col min="5524" max="5524" width="15.28515625" style="92" customWidth="1"/>
    <col min="5525" max="5525" width="15.42578125" style="92" customWidth="1"/>
    <col min="5526" max="5526" width="16" style="92" customWidth="1"/>
    <col min="5527" max="5527" width="21.42578125" style="92" customWidth="1"/>
    <col min="5528" max="5528" width="11.42578125" style="92" customWidth="1"/>
    <col min="5529" max="5777" width="9.140625" style="92"/>
    <col min="5778" max="5778" width="57.85546875" style="92" customWidth="1"/>
    <col min="5779" max="5779" width="10.85546875" style="92" customWidth="1"/>
    <col min="5780" max="5780" width="15.28515625" style="92" customWidth="1"/>
    <col min="5781" max="5781" width="15.42578125" style="92" customWidth="1"/>
    <col min="5782" max="5782" width="16" style="92" customWidth="1"/>
    <col min="5783" max="5783" width="21.42578125" style="92" customWidth="1"/>
    <col min="5784" max="5784" width="11.42578125" style="92" customWidth="1"/>
    <col min="5785" max="6033" width="9.140625" style="92"/>
    <col min="6034" max="6034" width="57.85546875" style="92" customWidth="1"/>
    <col min="6035" max="6035" width="10.85546875" style="92" customWidth="1"/>
    <col min="6036" max="6036" width="15.28515625" style="92" customWidth="1"/>
    <col min="6037" max="6037" width="15.42578125" style="92" customWidth="1"/>
    <col min="6038" max="6038" width="16" style="92" customWidth="1"/>
    <col min="6039" max="6039" width="21.42578125" style="92" customWidth="1"/>
    <col min="6040" max="6040" width="11.42578125" style="92" customWidth="1"/>
    <col min="6041" max="6289" width="9.140625" style="92"/>
    <col min="6290" max="6290" width="57.85546875" style="92" customWidth="1"/>
    <col min="6291" max="6291" width="10.85546875" style="92" customWidth="1"/>
    <col min="6292" max="6292" width="15.28515625" style="92" customWidth="1"/>
    <col min="6293" max="6293" width="15.42578125" style="92" customWidth="1"/>
    <col min="6294" max="6294" width="16" style="92" customWidth="1"/>
    <col min="6295" max="6295" width="21.42578125" style="92" customWidth="1"/>
    <col min="6296" max="6296" width="11.42578125" style="92" customWidth="1"/>
    <col min="6297" max="6545" width="9.140625" style="92"/>
    <col min="6546" max="6546" width="57.85546875" style="92" customWidth="1"/>
    <col min="6547" max="6547" width="10.85546875" style="92" customWidth="1"/>
    <col min="6548" max="6548" width="15.28515625" style="92" customWidth="1"/>
    <col min="6549" max="6549" width="15.42578125" style="92" customWidth="1"/>
    <col min="6550" max="6550" width="16" style="92" customWidth="1"/>
    <col min="6551" max="6551" width="21.42578125" style="92" customWidth="1"/>
    <col min="6552" max="6552" width="11.42578125" style="92" customWidth="1"/>
    <col min="6553" max="6801" width="9.140625" style="92"/>
    <col min="6802" max="6802" width="57.85546875" style="92" customWidth="1"/>
    <col min="6803" max="6803" width="10.85546875" style="92" customWidth="1"/>
    <col min="6804" max="6804" width="15.28515625" style="92" customWidth="1"/>
    <col min="6805" max="6805" width="15.42578125" style="92" customWidth="1"/>
    <col min="6806" max="6806" width="16" style="92" customWidth="1"/>
    <col min="6807" max="6807" width="21.42578125" style="92" customWidth="1"/>
    <col min="6808" max="6808" width="11.42578125" style="92" customWidth="1"/>
    <col min="6809" max="7057" width="9.140625" style="92"/>
    <col min="7058" max="7058" width="57.85546875" style="92" customWidth="1"/>
    <col min="7059" max="7059" width="10.85546875" style="92" customWidth="1"/>
    <col min="7060" max="7060" width="15.28515625" style="92" customWidth="1"/>
    <col min="7061" max="7061" width="15.42578125" style="92" customWidth="1"/>
    <col min="7062" max="7062" width="16" style="92" customWidth="1"/>
    <col min="7063" max="7063" width="21.42578125" style="92" customWidth="1"/>
    <col min="7064" max="7064" width="11.42578125" style="92" customWidth="1"/>
    <col min="7065" max="7313" width="9.140625" style="92"/>
    <col min="7314" max="7314" width="57.85546875" style="92" customWidth="1"/>
    <col min="7315" max="7315" width="10.85546875" style="92" customWidth="1"/>
    <col min="7316" max="7316" width="15.28515625" style="92" customWidth="1"/>
    <col min="7317" max="7317" width="15.42578125" style="92" customWidth="1"/>
    <col min="7318" max="7318" width="16" style="92" customWidth="1"/>
    <col min="7319" max="7319" width="21.42578125" style="92" customWidth="1"/>
    <col min="7320" max="7320" width="11.42578125" style="92" customWidth="1"/>
    <col min="7321" max="7569" width="9.140625" style="92"/>
    <col min="7570" max="7570" width="57.85546875" style="92" customWidth="1"/>
    <col min="7571" max="7571" width="10.85546875" style="92" customWidth="1"/>
    <col min="7572" max="7572" width="15.28515625" style="92" customWidth="1"/>
    <col min="7573" max="7573" width="15.42578125" style="92" customWidth="1"/>
    <col min="7574" max="7574" width="16" style="92" customWidth="1"/>
    <col min="7575" max="7575" width="21.42578125" style="92" customWidth="1"/>
    <col min="7576" max="7576" width="11.42578125" style="92" customWidth="1"/>
    <col min="7577" max="7825" width="9.140625" style="92"/>
    <col min="7826" max="7826" width="57.85546875" style="92" customWidth="1"/>
    <col min="7827" max="7827" width="10.85546875" style="92" customWidth="1"/>
    <col min="7828" max="7828" width="15.28515625" style="92" customWidth="1"/>
    <col min="7829" max="7829" width="15.42578125" style="92" customWidth="1"/>
    <col min="7830" max="7830" width="16" style="92" customWidth="1"/>
    <col min="7831" max="7831" width="21.42578125" style="92" customWidth="1"/>
    <col min="7832" max="7832" width="11.42578125" style="92" customWidth="1"/>
    <col min="7833" max="8081" width="9.140625" style="92"/>
    <col min="8082" max="8082" width="57.85546875" style="92" customWidth="1"/>
    <col min="8083" max="8083" width="10.85546875" style="92" customWidth="1"/>
    <col min="8084" max="8084" width="15.28515625" style="92" customWidth="1"/>
    <col min="8085" max="8085" width="15.42578125" style="92" customWidth="1"/>
    <col min="8086" max="8086" width="16" style="92" customWidth="1"/>
    <col min="8087" max="8087" width="21.42578125" style="92" customWidth="1"/>
    <col min="8088" max="8088" width="11.42578125" style="92" customWidth="1"/>
    <col min="8089" max="8337" width="9.140625" style="92"/>
    <col min="8338" max="8338" width="57.85546875" style="92" customWidth="1"/>
    <col min="8339" max="8339" width="10.85546875" style="92" customWidth="1"/>
    <col min="8340" max="8340" width="15.28515625" style="92" customWidth="1"/>
    <col min="8341" max="8341" width="15.42578125" style="92" customWidth="1"/>
    <col min="8342" max="8342" width="16" style="92" customWidth="1"/>
    <col min="8343" max="8343" width="21.42578125" style="92" customWidth="1"/>
    <col min="8344" max="8344" width="11.42578125" style="92" customWidth="1"/>
    <col min="8345" max="8593" width="9.140625" style="92"/>
    <col min="8594" max="8594" width="57.85546875" style="92" customWidth="1"/>
    <col min="8595" max="8595" width="10.85546875" style="92" customWidth="1"/>
    <col min="8596" max="8596" width="15.28515625" style="92" customWidth="1"/>
    <col min="8597" max="8597" width="15.42578125" style="92" customWidth="1"/>
    <col min="8598" max="8598" width="16" style="92" customWidth="1"/>
    <col min="8599" max="8599" width="21.42578125" style="92" customWidth="1"/>
    <col min="8600" max="8600" width="11.42578125" style="92" customWidth="1"/>
    <col min="8601" max="8849" width="9.140625" style="92"/>
    <col min="8850" max="8850" width="57.85546875" style="92" customWidth="1"/>
    <col min="8851" max="8851" width="10.85546875" style="92" customWidth="1"/>
    <col min="8852" max="8852" width="15.28515625" style="92" customWidth="1"/>
    <col min="8853" max="8853" width="15.42578125" style="92" customWidth="1"/>
    <col min="8854" max="8854" width="16" style="92" customWidth="1"/>
    <col min="8855" max="8855" width="21.42578125" style="92" customWidth="1"/>
    <col min="8856" max="8856" width="11.42578125" style="92" customWidth="1"/>
    <col min="8857" max="9105" width="9.140625" style="92"/>
    <col min="9106" max="9106" width="57.85546875" style="92" customWidth="1"/>
    <col min="9107" max="9107" width="10.85546875" style="92" customWidth="1"/>
    <col min="9108" max="9108" width="15.28515625" style="92" customWidth="1"/>
    <col min="9109" max="9109" width="15.42578125" style="92" customWidth="1"/>
    <col min="9110" max="9110" width="16" style="92" customWidth="1"/>
    <col min="9111" max="9111" width="21.42578125" style="92" customWidth="1"/>
    <col min="9112" max="9112" width="11.42578125" style="92" customWidth="1"/>
    <col min="9113" max="9361" width="9.140625" style="92"/>
    <col min="9362" max="9362" width="57.85546875" style="92" customWidth="1"/>
    <col min="9363" max="9363" width="10.85546875" style="92" customWidth="1"/>
    <col min="9364" max="9364" width="15.28515625" style="92" customWidth="1"/>
    <col min="9365" max="9365" width="15.42578125" style="92" customWidth="1"/>
    <col min="9366" max="9366" width="16" style="92" customWidth="1"/>
    <col min="9367" max="9367" width="21.42578125" style="92" customWidth="1"/>
    <col min="9368" max="9368" width="11.42578125" style="92" customWidth="1"/>
    <col min="9369" max="9617" width="9.140625" style="92"/>
    <col min="9618" max="9618" width="57.85546875" style="92" customWidth="1"/>
    <col min="9619" max="9619" width="10.85546875" style="92" customWidth="1"/>
    <col min="9620" max="9620" width="15.28515625" style="92" customWidth="1"/>
    <col min="9621" max="9621" width="15.42578125" style="92" customWidth="1"/>
    <col min="9622" max="9622" width="16" style="92" customWidth="1"/>
    <col min="9623" max="9623" width="21.42578125" style="92" customWidth="1"/>
    <col min="9624" max="9624" width="11.42578125" style="92" customWidth="1"/>
    <col min="9625" max="9873" width="9.140625" style="92"/>
    <col min="9874" max="9874" width="57.85546875" style="92" customWidth="1"/>
    <col min="9875" max="9875" width="10.85546875" style="92" customWidth="1"/>
    <col min="9876" max="9876" width="15.28515625" style="92" customWidth="1"/>
    <col min="9877" max="9877" width="15.42578125" style="92" customWidth="1"/>
    <col min="9878" max="9878" width="16" style="92" customWidth="1"/>
    <col min="9879" max="9879" width="21.42578125" style="92" customWidth="1"/>
    <col min="9880" max="9880" width="11.42578125" style="92" customWidth="1"/>
    <col min="9881" max="10129" width="9.140625" style="92"/>
    <col min="10130" max="10130" width="57.85546875" style="92" customWidth="1"/>
    <col min="10131" max="10131" width="10.85546875" style="92" customWidth="1"/>
    <col min="10132" max="10132" width="15.28515625" style="92" customWidth="1"/>
    <col min="10133" max="10133" width="15.42578125" style="92" customWidth="1"/>
    <col min="10134" max="10134" width="16" style="92" customWidth="1"/>
    <col min="10135" max="10135" width="21.42578125" style="92" customWidth="1"/>
    <col min="10136" max="10136" width="11.42578125" style="92" customWidth="1"/>
    <col min="10137" max="10385" width="9.140625" style="92"/>
    <col min="10386" max="10386" width="57.85546875" style="92" customWidth="1"/>
    <col min="10387" max="10387" width="10.85546875" style="92" customWidth="1"/>
    <col min="10388" max="10388" width="15.28515625" style="92" customWidth="1"/>
    <col min="10389" max="10389" width="15.42578125" style="92" customWidth="1"/>
    <col min="10390" max="10390" width="16" style="92" customWidth="1"/>
    <col min="10391" max="10391" width="21.42578125" style="92" customWidth="1"/>
    <col min="10392" max="10392" width="11.42578125" style="92" customWidth="1"/>
    <col min="10393" max="10641" width="9.140625" style="92"/>
    <col min="10642" max="10642" width="57.85546875" style="92" customWidth="1"/>
    <col min="10643" max="10643" width="10.85546875" style="92" customWidth="1"/>
    <col min="10644" max="10644" width="15.28515625" style="92" customWidth="1"/>
    <col min="10645" max="10645" width="15.42578125" style="92" customWidth="1"/>
    <col min="10646" max="10646" width="16" style="92" customWidth="1"/>
    <col min="10647" max="10647" width="21.42578125" style="92" customWidth="1"/>
    <col min="10648" max="10648" width="11.42578125" style="92" customWidth="1"/>
    <col min="10649" max="10897" width="9.140625" style="92"/>
    <col min="10898" max="10898" width="57.85546875" style="92" customWidth="1"/>
    <col min="10899" max="10899" width="10.85546875" style="92" customWidth="1"/>
    <col min="10900" max="10900" width="15.28515625" style="92" customWidth="1"/>
    <col min="10901" max="10901" width="15.42578125" style="92" customWidth="1"/>
    <col min="10902" max="10902" width="16" style="92" customWidth="1"/>
    <col min="10903" max="10903" width="21.42578125" style="92" customWidth="1"/>
    <col min="10904" max="10904" width="11.42578125" style="92" customWidth="1"/>
    <col min="10905" max="11153" width="9.140625" style="92"/>
    <col min="11154" max="11154" width="57.85546875" style="92" customWidth="1"/>
    <col min="11155" max="11155" width="10.85546875" style="92" customWidth="1"/>
    <col min="11156" max="11156" width="15.28515625" style="92" customWidth="1"/>
    <col min="11157" max="11157" width="15.42578125" style="92" customWidth="1"/>
    <col min="11158" max="11158" width="16" style="92" customWidth="1"/>
    <col min="11159" max="11159" width="21.42578125" style="92" customWidth="1"/>
    <col min="11160" max="11160" width="11.42578125" style="92" customWidth="1"/>
    <col min="11161" max="11409" width="9.140625" style="92"/>
    <col min="11410" max="11410" width="57.85546875" style="92" customWidth="1"/>
    <col min="11411" max="11411" width="10.85546875" style="92" customWidth="1"/>
    <col min="11412" max="11412" width="15.28515625" style="92" customWidth="1"/>
    <col min="11413" max="11413" width="15.42578125" style="92" customWidth="1"/>
    <col min="11414" max="11414" width="16" style="92" customWidth="1"/>
    <col min="11415" max="11415" width="21.42578125" style="92" customWidth="1"/>
    <col min="11416" max="11416" width="11.42578125" style="92" customWidth="1"/>
    <col min="11417" max="11665" width="9.140625" style="92"/>
    <col min="11666" max="11666" width="57.85546875" style="92" customWidth="1"/>
    <col min="11667" max="11667" width="10.85546875" style="92" customWidth="1"/>
    <col min="11668" max="11668" width="15.28515625" style="92" customWidth="1"/>
    <col min="11669" max="11669" width="15.42578125" style="92" customWidth="1"/>
    <col min="11670" max="11670" width="16" style="92" customWidth="1"/>
    <col min="11671" max="11671" width="21.42578125" style="92" customWidth="1"/>
    <col min="11672" max="11672" width="11.42578125" style="92" customWidth="1"/>
    <col min="11673" max="11921" width="9.140625" style="92"/>
    <col min="11922" max="11922" width="57.85546875" style="92" customWidth="1"/>
    <col min="11923" max="11923" width="10.85546875" style="92" customWidth="1"/>
    <col min="11924" max="11924" width="15.28515625" style="92" customWidth="1"/>
    <col min="11925" max="11925" width="15.42578125" style="92" customWidth="1"/>
    <col min="11926" max="11926" width="16" style="92" customWidth="1"/>
    <col min="11927" max="11927" width="21.42578125" style="92" customWidth="1"/>
    <col min="11928" max="11928" width="11.42578125" style="92" customWidth="1"/>
    <col min="11929" max="12177" width="9.140625" style="92"/>
    <col min="12178" max="12178" width="57.85546875" style="92" customWidth="1"/>
    <col min="12179" max="12179" width="10.85546875" style="92" customWidth="1"/>
    <col min="12180" max="12180" width="15.28515625" style="92" customWidth="1"/>
    <col min="12181" max="12181" width="15.42578125" style="92" customWidth="1"/>
    <col min="12182" max="12182" width="16" style="92" customWidth="1"/>
    <col min="12183" max="12183" width="21.42578125" style="92" customWidth="1"/>
    <col min="12184" max="12184" width="11.42578125" style="92" customWidth="1"/>
    <col min="12185" max="12433" width="9.140625" style="92"/>
    <col min="12434" max="12434" width="57.85546875" style="92" customWidth="1"/>
    <col min="12435" max="12435" width="10.85546875" style="92" customWidth="1"/>
    <col min="12436" max="12436" width="15.28515625" style="92" customWidth="1"/>
    <col min="12437" max="12437" width="15.42578125" style="92" customWidth="1"/>
    <col min="12438" max="12438" width="16" style="92" customWidth="1"/>
    <col min="12439" max="12439" width="21.42578125" style="92" customWidth="1"/>
    <col min="12440" max="12440" width="11.42578125" style="92" customWidth="1"/>
    <col min="12441" max="12689" width="9.140625" style="92"/>
    <col min="12690" max="12690" width="57.85546875" style="92" customWidth="1"/>
    <col min="12691" max="12691" width="10.85546875" style="92" customWidth="1"/>
    <col min="12692" max="12692" width="15.28515625" style="92" customWidth="1"/>
    <col min="12693" max="12693" width="15.42578125" style="92" customWidth="1"/>
    <col min="12694" max="12694" width="16" style="92" customWidth="1"/>
    <col min="12695" max="12695" width="21.42578125" style="92" customWidth="1"/>
    <col min="12696" max="12696" width="11.42578125" style="92" customWidth="1"/>
    <col min="12697" max="12945" width="9.140625" style="92"/>
    <col min="12946" max="12946" width="57.85546875" style="92" customWidth="1"/>
    <col min="12947" max="12947" width="10.85546875" style="92" customWidth="1"/>
    <col min="12948" max="12948" width="15.28515625" style="92" customWidth="1"/>
    <col min="12949" max="12949" width="15.42578125" style="92" customWidth="1"/>
    <col min="12950" max="12950" width="16" style="92" customWidth="1"/>
    <col min="12951" max="12951" width="21.42578125" style="92" customWidth="1"/>
    <col min="12952" max="12952" width="11.42578125" style="92" customWidth="1"/>
    <col min="12953" max="13201" width="9.140625" style="92"/>
    <col min="13202" max="13202" width="57.85546875" style="92" customWidth="1"/>
    <col min="13203" max="13203" width="10.85546875" style="92" customWidth="1"/>
    <col min="13204" max="13204" width="15.28515625" style="92" customWidth="1"/>
    <col min="13205" max="13205" width="15.42578125" style="92" customWidth="1"/>
    <col min="13206" max="13206" width="16" style="92" customWidth="1"/>
    <col min="13207" max="13207" width="21.42578125" style="92" customWidth="1"/>
    <col min="13208" max="13208" width="11.42578125" style="92" customWidth="1"/>
    <col min="13209" max="13457" width="9.140625" style="92"/>
    <col min="13458" max="13458" width="57.85546875" style="92" customWidth="1"/>
    <col min="13459" max="13459" width="10.85546875" style="92" customWidth="1"/>
    <col min="13460" max="13460" width="15.28515625" style="92" customWidth="1"/>
    <col min="13461" max="13461" width="15.42578125" style="92" customWidth="1"/>
    <col min="13462" max="13462" width="16" style="92" customWidth="1"/>
    <col min="13463" max="13463" width="21.42578125" style="92" customWidth="1"/>
    <col min="13464" max="13464" width="11.42578125" style="92" customWidth="1"/>
    <col min="13465" max="13713" width="9.140625" style="92"/>
    <col min="13714" max="13714" width="57.85546875" style="92" customWidth="1"/>
    <col min="13715" max="13715" width="10.85546875" style="92" customWidth="1"/>
    <col min="13716" max="13716" width="15.28515625" style="92" customWidth="1"/>
    <col min="13717" max="13717" width="15.42578125" style="92" customWidth="1"/>
    <col min="13718" max="13718" width="16" style="92" customWidth="1"/>
    <col min="13719" max="13719" width="21.42578125" style="92" customWidth="1"/>
    <col min="13720" max="13720" width="11.42578125" style="92" customWidth="1"/>
    <col min="13721" max="13969" width="9.140625" style="92"/>
    <col min="13970" max="13970" width="57.85546875" style="92" customWidth="1"/>
    <col min="13971" max="13971" width="10.85546875" style="92" customWidth="1"/>
    <col min="13972" max="13972" width="15.28515625" style="92" customWidth="1"/>
    <col min="13973" max="13973" width="15.42578125" style="92" customWidth="1"/>
    <col min="13974" max="13974" width="16" style="92" customWidth="1"/>
    <col min="13975" max="13975" width="21.42578125" style="92" customWidth="1"/>
    <col min="13976" max="13976" width="11.42578125" style="92" customWidth="1"/>
    <col min="13977" max="14225" width="9.140625" style="92"/>
    <col min="14226" max="14226" width="57.85546875" style="92" customWidth="1"/>
    <col min="14227" max="14227" width="10.85546875" style="92" customWidth="1"/>
    <col min="14228" max="14228" width="15.28515625" style="92" customWidth="1"/>
    <col min="14229" max="14229" width="15.42578125" style="92" customWidth="1"/>
    <col min="14230" max="14230" width="16" style="92" customWidth="1"/>
    <col min="14231" max="14231" width="21.42578125" style="92" customWidth="1"/>
    <col min="14232" max="14232" width="11.42578125" style="92" customWidth="1"/>
    <col min="14233" max="14481" width="9.140625" style="92"/>
    <col min="14482" max="14482" width="57.85546875" style="92" customWidth="1"/>
    <col min="14483" max="14483" width="10.85546875" style="92" customWidth="1"/>
    <col min="14484" max="14484" width="15.28515625" style="92" customWidth="1"/>
    <col min="14485" max="14485" width="15.42578125" style="92" customWidth="1"/>
    <col min="14486" max="14486" width="16" style="92" customWidth="1"/>
    <col min="14487" max="14487" width="21.42578125" style="92" customWidth="1"/>
    <col min="14488" max="14488" width="11.42578125" style="92" customWidth="1"/>
    <col min="14489" max="14737" width="9.140625" style="92"/>
    <col min="14738" max="14738" width="57.85546875" style="92" customWidth="1"/>
    <col min="14739" max="14739" width="10.85546875" style="92" customWidth="1"/>
    <col min="14740" max="14740" width="15.28515625" style="92" customWidth="1"/>
    <col min="14741" max="14741" width="15.42578125" style="92" customWidth="1"/>
    <col min="14742" max="14742" width="16" style="92" customWidth="1"/>
    <col min="14743" max="14743" width="21.42578125" style="92" customWidth="1"/>
    <col min="14744" max="14744" width="11.42578125" style="92" customWidth="1"/>
    <col min="14745" max="14993" width="9.140625" style="92"/>
    <col min="14994" max="14994" width="57.85546875" style="92" customWidth="1"/>
    <col min="14995" max="14995" width="10.85546875" style="92" customWidth="1"/>
    <col min="14996" max="14996" width="15.28515625" style="92" customWidth="1"/>
    <col min="14997" max="14997" width="15.42578125" style="92" customWidth="1"/>
    <col min="14998" max="14998" width="16" style="92" customWidth="1"/>
    <col min="14999" max="14999" width="21.42578125" style="92" customWidth="1"/>
    <col min="15000" max="15000" width="11.42578125" style="92" customWidth="1"/>
    <col min="15001" max="15249" width="9.140625" style="92"/>
    <col min="15250" max="15250" width="57.85546875" style="92" customWidth="1"/>
    <col min="15251" max="15251" width="10.85546875" style="92" customWidth="1"/>
    <col min="15252" max="15252" width="15.28515625" style="92" customWidth="1"/>
    <col min="15253" max="15253" width="15.42578125" style="92" customWidth="1"/>
    <col min="15254" max="15254" width="16" style="92" customWidth="1"/>
    <col min="15255" max="15255" width="21.42578125" style="92" customWidth="1"/>
    <col min="15256" max="15256" width="11.42578125" style="92" customWidth="1"/>
    <col min="15257" max="15505" width="9.140625" style="92"/>
    <col min="15506" max="15506" width="57.85546875" style="92" customWidth="1"/>
    <col min="15507" max="15507" width="10.85546875" style="92" customWidth="1"/>
    <col min="15508" max="15508" width="15.28515625" style="92" customWidth="1"/>
    <col min="15509" max="15509" width="15.42578125" style="92" customWidth="1"/>
    <col min="15510" max="15510" width="16" style="92" customWidth="1"/>
    <col min="15511" max="15511" width="21.42578125" style="92" customWidth="1"/>
    <col min="15512" max="15512" width="11.42578125" style="92" customWidth="1"/>
    <col min="15513" max="15761" width="9.140625" style="92"/>
    <col min="15762" max="15762" width="57.85546875" style="92" customWidth="1"/>
    <col min="15763" max="15763" width="10.85546875" style="92" customWidth="1"/>
    <col min="15764" max="15764" width="15.28515625" style="92" customWidth="1"/>
    <col min="15765" max="15765" width="15.42578125" style="92" customWidth="1"/>
    <col min="15766" max="15766" width="16" style="92" customWidth="1"/>
    <col min="15767" max="15767" width="21.42578125" style="92" customWidth="1"/>
    <col min="15768" max="15768" width="11.42578125" style="92" customWidth="1"/>
    <col min="15769" max="16017" width="9.140625" style="92"/>
    <col min="16018" max="16018" width="57.85546875" style="92" customWidth="1"/>
    <col min="16019" max="16019" width="10.85546875" style="92" customWidth="1"/>
    <col min="16020" max="16020" width="15.28515625" style="92" customWidth="1"/>
    <col min="16021" max="16021" width="15.42578125" style="92" customWidth="1"/>
    <col min="16022" max="16022" width="16" style="92" customWidth="1"/>
    <col min="16023" max="16023" width="21.42578125" style="92" customWidth="1"/>
    <col min="16024" max="16024" width="11.42578125" style="92" customWidth="1"/>
    <col min="16025" max="16384" width="9.140625" style="92"/>
  </cols>
  <sheetData>
    <row r="1" spans="1:17" ht="54" hidden="1" customHeight="1" x14ac:dyDescent="0.35">
      <c r="A1" s="82"/>
      <c r="B1" s="82"/>
      <c r="C1" s="82"/>
      <c r="D1" s="230" t="s">
        <v>198</v>
      </c>
      <c r="E1" s="231"/>
      <c r="F1" s="231"/>
      <c r="G1" s="91"/>
      <c r="H1" s="82"/>
    </row>
    <row r="2" spans="1:17" ht="31.5" customHeight="1" x14ac:dyDescent="0.35">
      <c r="A2" s="221" t="s">
        <v>199</v>
      </c>
      <c r="B2" s="221"/>
      <c r="C2" s="221"/>
      <c r="D2" s="221"/>
      <c r="E2" s="221"/>
      <c r="F2" s="221"/>
      <c r="G2" s="91"/>
      <c r="H2" s="82"/>
      <c r="N2" s="93" t="s">
        <v>200</v>
      </c>
      <c r="O2" s="94"/>
    </row>
    <row r="3" spans="1:17" ht="24.75" customHeight="1" x14ac:dyDescent="0.35">
      <c r="A3" s="232" t="s">
        <v>3</v>
      </c>
      <c r="B3" s="232"/>
      <c r="C3" s="232"/>
      <c r="D3" s="232"/>
      <c r="E3" s="232"/>
      <c r="F3" s="232"/>
      <c r="G3" s="91"/>
      <c r="H3" s="82"/>
    </row>
    <row r="4" spans="1:17" ht="24.75" customHeight="1" x14ac:dyDescent="0.35">
      <c r="A4" s="95" t="s">
        <v>4</v>
      </c>
      <c r="B4" s="82" t="s">
        <v>5</v>
      </c>
      <c r="C4" s="82"/>
      <c r="D4" s="82"/>
      <c r="E4" s="82"/>
      <c r="F4" s="82"/>
      <c r="G4" s="91"/>
      <c r="H4" s="82"/>
      <c r="N4" s="225" t="s">
        <v>201</v>
      </c>
      <c r="O4" s="96" t="s">
        <v>202</v>
      </c>
      <c r="P4" s="225" t="s">
        <v>203</v>
      </c>
      <c r="Q4" s="225" t="s">
        <v>204</v>
      </c>
    </row>
    <row r="5" spans="1:17" s="100" customFormat="1" ht="24.75" hidden="1" customHeight="1" x14ac:dyDescent="0.35">
      <c r="A5" s="97"/>
      <c r="B5" s="97"/>
      <c r="C5" s="97"/>
      <c r="D5" s="97"/>
      <c r="E5" s="97"/>
      <c r="F5" s="98" t="s">
        <v>205</v>
      </c>
      <c r="G5" s="99"/>
      <c r="H5" s="97"/>
      <c r="N5" s="226"/>
      <c r="O5" s="96" t="s">
        <v>206</v>
      </c>
      <c r="P5" s="226"/>
      <c r="Q5" s="226"/>
    </row>
    <row r="6" spans="1:17" ht="90.75" customHeight="1" x14ac:dyDescent="0.35">
      <c r="A6" s="101" t="s">
        <v>7</v>
      </c>
      <c r="B6" s="101" t="s">
        <v>8</v>
      </c>
      <c r="C6" s="101" t="s">
        <v>207</v>
      </c>
      <c r="D6" s="101" t="s">
        <v>208</v>
      </c>
      <c r="E6" s="102" t="s">
        <v>209</v>
      </c>
      <c r="F6" s="101" t="s">
        <v>210</v>
      </c>
      <c r="G6" s="91"/>
      <c r="H6" s="82"/>
      <c r="I6" s="103" t="s">
        <v>3</v>
      </c>
      <c r="J6" s="104"/>
      <c r="K6" s="104"/>
      <c r="L6" s="104"/>
      <c r="N6" s="105" t="s">
        <v>211</v>
      </c>
      <c r="O6" s="106" t="s">
        <v>212</v>
      </c>
      <c r="P6" s="107"/>
      <c r="Q6" s="107"/>
    </row>
    <row r="7" spans="1:17" ht="39" customHeight="1" x14ac:dyDescent="0.35">
      <c r="A7" s="108">
        <v>1</v>
      </c>
      <c r="B7" s="108">
        <v>2</v>
      </c>
      <c r="C7" s="108">
        <v>3</v>
      </c>
      <c r="D7" s="108">
        <v>4</v>
      </c>
      <c r="E7" s="109">
        <v>5</v>
      </c>
      <c r="F7" s="108">
        <v>6</v>
      </c>
      <c r="G7" s="91"/>
      <c r="H7" s="82"/>
      <c r="I7" s="93" t="s">
        <v>213</v>
      </c>
      <c r="J7" s="104"/>
      <c r="K7" s="104"/>
      <c r="L7" s="104"/>
      <c r="N7" s="110"/>
      <c r="O7" s="105" t="s">
        <v>214</v>
      </c>
      <c r="P7" s="107"/>
      <c r="Q7" s="111">
        <v>42201685.710000001</v>
      </c>
    </row>
    <row r="8" spans="1:17" ht="24.75" customHeight="1" x14ac:dyDescent="0.35">
      <c r="A8" s="112" t="s">
        <v>215</v>
      </c>
      <c r="B8" s="113" t="s">
        <v>16</v>
      </c>
      <c r="C8" s="114">
        <v>49135</v>
      </c>
      <c r="D8" s="114">
        <v>49135</v>
      </c>
      <c r="E8" s="114">
        <v>59953</v>
      </c>
      <c r="F8" s="114">
        <v>59953</v>
      </c>
      <c r="G8" s="91">
        <v>32794</v>
      </c>
      <c r="H8" s="82"/>
      <c r="I8" s="104" t="s">
        <v>216</v>
      </c>
      <c r="J8" s="104" t="s">
        <v>217</v>
      </c>
      <c r="K8" s="104"/>
      <c r="L8" s="104"/>
      <c r="N8" s="115" t="s">
        <v>218</v>
      </c>
      <c r="O8" s="116" t="s">
        <v>219</v>
      </c>
      <c r="P8" s="117"/>
      <c r="Q8" s="118">
        <v>14749999.98</v>
      </c>
    </row>
    <row r="9" spans="1:17" ht="24.75" customHeight="1" x14ac:dyDescent="0.35">
      <c r="A9" s="119" t="s">
        <v>220</v>
      </c>
      <c r="B9" s="113" t="s">
        <v>14</v>
      </c>
      <c r="C9" s="120" t="s">
        <v>14</v>
      </c>
      <c r="D9" s="121" t="s">
        <v>14</v>
      </c>
      <c r="E9" s="122" t="s">
        <v>14</v>
      </c>
      <c r="F9" s="123" t="s">
        <v>14</v>
      </c>
      <c r="G9" s="91" t="s">
        <v>14</v>
      </c>
      <c r="H9" s="82"/>
      <c r="I9" s="124" t="s">
        <v>201</v>
      </c>
      <c r="J9" s="125" t="s">
        <v>202</v>
      </c>
      <c r="K9" s="125" t="s">
        <v>203</v>
      </c>
      <c r="L9" s="125" t="s">
        <v>204</v>
      </c>
      <c r="N9" s="115" t="s">
        <v>218</v>
      </c>
      <c r="O9" s="116" t="s">
        <v>221</v>
      </c>
      <c r="P9" s="117"/>
      <c r="Q9" s="118">
        <v>12462499.98</v>
      </c>
    </row>
    <row r="10" spans="1:17" ht="24.75" customHeight="1" x14ac:dyDescent="0.35">
      <c r="A10" s="126" t="s">
        <v>222</v>
      </c>
      <c r="B10" s="113" t="s">
        <v>19</v>
      </c>
      <c r="C10" s="127">
        <v>0</v>
      </c>
      <c r="D10" s="128">
        <v>0</v>
      </c>
      <c r="E10" s="129">
        <v>0</v>
      </c>
      <c r="F10" s="130">
        <v>0</v>
      </c>
      <c r="G10" s="91">
        <v>0</v>
      </c>
      <c r="H10" s="82"/>
      <c r="I10" s="131">
        <v>5610</v>
      </c>
      <c r="J10" s="132" t="s">
        <v>212</v>
      </c>
      <c r="K10" s="133"/>
      <c r="L10" s="133"/>
      <c r="N10" s="134" t="s">
        <v>223</v>
      </c>
      <c r="O10" s="116" t="s">
        <v>224</v>
      </c>
      <c r="P10" s="117"/>
      <c r="Q10" s="118">
        <v>12385700</v>
      </c>
    </row>
    <row r="11" spans="1:17" ht="24.75" customHeight="1" x14ac:dyDescent="0.35">
      <c r="A11" s="126" t="s">
        <v>225</v>
      </c>
      <c r="B11" s="113" t="s">
        <v>21</v>
      </c>
      <c r="C11" s="127">
        <v>43244</v>
      </c>
      <c r="D11" s="135">
        <v>43244</v>
      </c>
      <c r="E11" s="135">
        <v>32226</v>
      </c>
      <c r="F11" s="135">
        <v>32226</v>
      </c>
      <c r="G11" s="91">
        <v>29524</v>
      </c>
      <c r="H11" s="82"/>
      <c r="I11" s="136" t="s">
        <v>226</v>
      </c>
      <c r="J11" s="137">
        <v>5610</v>
      </c>
      <c r="K11" s="138">
        <v>6663199.9500000002</v>
      </c>
      <c r="L11" s="139"/>
      <c r="N11" s="134" t="s">
        <v>227</v>
      </c>
      <c r="O11" s="116" t="s">
        <v>228</v>
      </c>
      <c r="P11" s="117"/>
      <c r="Q11" s="118">
        <v>1669449.25</v>
      </c>
    </row>
    <row r="12" spans="1:17" ht="24.75" customHeight="1" x14ac:dyDescent="0.35">
      <c r="A12" s="140" t="s">
        <v>220</v>
      </c>
      <c r="B12" s="113" t="s">
        <v>14</v>
      </c>
      <c r="C12" s="120" t="s">
        <v>14</v>
      </c>
      <c r="D12" s="141" t="s">
        <v>14</v>
      </c>
      <c r="E12" s="142" t="s">
        <v>14</v>
      </c>
      <c r="F12" s="143" t="s">
        <v>14</v>
      </c>
      <c r="G12" s="91" t="s">
        <v>14</v>
      </c>
      <c r="H12" s="82"/>
      <c r="I12" s="144" t="s">
        <v>229</v>
      </c>
      <c r="J12" s="137">
        <v>6010</v>
      </c>
      <c r="K12" s="139"/>
      <c r="L12" s="145">
        <v>8000000</v>
      </c>
      <c r="N12" s="134" t="s">
        <v>227</v>
      </c>
      <c r="O12" s="116" t="s">
        <v>230</v>
      </c>
      <c r="P12" s="117"/>
      <c r="Q12" s="118">
        <v>934036.5</v>
      </c>
    </row>
    <row r="13" spans="1:17" ht="39.75" customHeight="1" x14ac:dyDescent="0.35">
      <c r="A13" s="146" t="s">
        <v>231</v>
      </c>
      <c r="B13" s="147" t="s">
        <v>232</v>
      </c>
      <c r="C13" s="148">
        <v>3587</v>
      </c>
      <c r="D13" s="148">
        <v>3587</v>
      </c>
      <c r="E13" s="148">
        <v>0</v>
      </c>
      <c r="F13" s="148">
        <v>0</v>
      </c>
      <c r="G13" s="91">
        <v>3171</v>
      </c>
      <c r="H13" s="82"/>
      <c r="I13" s="144" t="s">
        <v>233</v>
      </c>
      <c r="J13" s="149" t="s">
        <v>211</v>
      </c>
      <c r="K13" s="139"/>
      <c r="L13" s="150">
        <v>42201685.710000001</v>
      </c>
      <c r="N13" s="110"/>
      <c r="O13" s="105" t="s">
        <v>234</v>
      </c>
      <c r="P13" s="111">
        <v>42201685.710000001</v>
      </c>
      <c r="Q13" s="107"/>
    </row>
    <row r="14" spans="1:17" ht="24.75" customHeight="1" x14ac:dyDescent="0.35">
      <c r="A14" s="140" t="s">
        <v>220</v>
      </c>
      <c r="B14" s="113"/>
      <c r="C14" s="135">
        <v>0</v>
      </c>
      <c r="D14" s="151"/>
      <c r="E14" s="152"/>
      <c r="F14" s="153"/>
      <c r="G14" s="91"/>
      <c r="H14" s="82"/>
      <c r="I14" s="144" t="s">
        <v>235</v>
      </c>
      <c r="J14" s="149" t="s">
        <v>236</v>
      </c>
      <c r="K14" s="139"/>
      <c r="L14" s="150">
        <v>983576.35</v>
      </c>
      <c r="N14" s="105"/>
      <c r="O14" s="106" t="s">
        <v>237</v>
      </c>
      <c r="P14" s="111">
        <v>42201685.710000001</v>
      </c>
      <c r="Q14" s="111">
        <v>42201685.710000001</v>
      </c>
    </row>
    <row r="15" spans="1:17" ht="51" customHeight="1" x14ac:dyDescent="0.35">
      <c r="A15" s="154" t="s">
        <v>238</v>
      </c>
      <c r="B15" s="113" t="s">
        <v>239</v>
      </c>
      <c r="C15" s="135">
        <v>0</v>
      </c>
      <c r="D15" s="151">
        <v>0</v>
      </c>
      <c r="E15" s="152">
        <v>0</v>
      </c>
      <c r="F15" s="153">
        <v>0</v>
      </c>
      <c r="G15" s="91">
        <v>0</v>
      </c>
      <c r="H15" s="82"/>
      <c r="I15" s="144" t="s">
        <v>240</v>
      </c>
      <c r="J15" s="149" t="s">
        <v>241</v>
      </c>
      <c r="K15" s="139"/>
      <c r="L15" s="150">
        <v>5891307.2199999997</v>
      </c>
      <c r="N15" s="105"/>
      <c r="O15" s="106" t="s">
        <v>242</v>
      </c>
      <c r="P15" s="107"/>
      <c r="Q15" s="107"/>
    </row>
    <row r="16" spans="1:17" ht="54" customHeight="1" x14ac:dyDescent="0.35">
      <c r="A16" s="154" t="s">
        <v>243</v>
      </c>
      <c r="B16" s="113" t="s">
        <v>244</v>
      </c>
      <c r="C16" s="127">
        <v>984</v>
      </c>
      <c r="D16" s="151">
        <v>984</v>
      </c>
      <c r="E16" s="152">
        <v>0</v>
      </c>
      <c r="F16" s="153">
        <v>0</v>
      </c>
      <c r="G16" s="91">
        <v>950</v>
      </c>
      <c r="H16" s="82"/>
      <c r="I16" s="144" t="s">
        <v>245</v>
      </c>
      <c r="J16" s="149" t="s">
        <v>246</v>
      </c>
      <c r="K16" s="139"/>
      <c r="L16" s="150">
        <v>30729885.91</v>
      </c>
      <c r="N16" s="155"/>
    </row>
    <row r="17" spans="1:19" ht="57.75" customHeight="1" x14ac:dyDescent="0.35">
      <c r="A17" s="146" t="s">
        <v>247</v>
      </c>
      <c r="B17" s="147" t="s">
        <v>248</v>
      </c>
      <c r="C17" s="148">
        <v>12445</v>
      </c>
      <c r="D17" s="148">
        <v>12445</v>
      </c>
      <c r="E17" s="148">
        <v>5706</v>
      </c>
      <c r="F17" s="148">
        <v>5706</v>
      </c>
      <c r="G17" s="91">
        <v>8211</v>
      </c>
      <c r="H17" s="82"/>
      <c r="I17" s="144" t="s">
        <v>249</v>
      </c>
      <c r="J17" s="149" t="s">
        <v>250</v>
      </c>
      <c r="K17" s="139"/>
      <c r="L17" s="150">
        <v>7504400.7000000002</v>
      </c>
      <c r="N17" s="156" t="s">
        <v>212</v>
      </c>
      <c r="O17" s="157"/>
      <c r="P17" s="157"/>
      <c r="R17" s="106"/>
      <c r="S17" s="107"/>
    </row>
    <row r="18" spans="1:19" ht="24.75" customHeight="1" x14ac:dyDescent="0.35">
      <c r="A18" s="140" t="s">
        <v>220</v>
      </c>
      <c r="B18" s="113"/>
      <c r="C18" s="135">
        <v>0</v>
      </c>
      <c r="D18" s="151"/>
      <c r="E18" s="152"/>
      <c r="F18" s="153"/>
      <c r="G18" s="91"/>
      <c r="H18" s="82"/>
      <c r="I18" s="144" t="s">
        <v>251</v>
      </c>
      <c r="J18" s="149" t="s">
        <v>252</v>
      </c>
      <c r="K18" s="139"/>
      <c r="L18" s="150">
        <v>3750000</v>
      </c>
      <c r="N18" s="134" t="s">
        <v>253</v>
      </c>
      <c r="O18" s="118">
        <v>6663199.9500000002</v>
      </c>
      <c r="P18" s="117"/>
      <c r="Q18" s="158"/>
      <c r="R18" s="134"/>
      <c r="S18" s="118"/>
    </row>
    <row r="19" spans="1:19" ht="50.25" customHeight="1" x14ac:dyDescent="0.35">
      <c r="A19" s="154" t="s">
        <v>254</v>
      </c>
      <c r="B19" s="113" t="s">
        <v>255</v>
      </c>
      <c r="C19" s="127">
        <v>59</v>
      </c>
      <c r="D19" s="151">
        <v>59</v>
      </c>
      <c r="E19" s="152">
        <v>0</v>
      </c>
      <c r="F19" s="153">
        <v>0</v>
      </c>
      <c r="G19" s="91">
        <v>0</v>
      </c>
      <c r="H19" s="82"/>
      <c r="I19" s="144" t="s">
        <v>256</v>
      </c>
      <c r="J19" s="149" t="s">
        <v>257</v>
      </c>
      <c r="K19" s="139"/>
      <c r="L19" s="150">
        <v>8066750.3700000001</v>
      </c>
      <c r="N19" s="134" t="s">
        <v>258</v>
      </c>
      <c r="O19" s="117"/>
      <c r="P19" s="118">
        <v>8000000</v>
      </c>
      <c r="Q19" s="158"/>
      <c r="R19" s="134"/>
      <c r="S19" s="117"/>
    </row>
    <row r="20" spans="1:19" ht="36.75" customHeight="1" x14ac:dyDescent="0.35">
      <c r="A20" s="154" t="s">
        <v>259</v>
      </c>
      <c r="B20" s="113" t="s">
        <v>260</v>
      </c>
      <c r="C20" s="127">
        <v>0</v>
      </c>
      <c r="D20" s="151">
        <v>0</v>
      </c>
      <c r="E20" s="152">
        <v>0</v>
      </c>
      <c r="F20" s="153">
        <v>0</v>
      </c>
      <c r="G20" s="91">
        <v>0</v>
      </c>
      <c r="H20" s="82"/>
      <c r="I20" s="144" t="s">
        <v>261</v>
      </c>
      <c r="J20" s="137">
        <v>6120</v>
      </c>
      <c r="K20" s="139"/>
      <c r="L20" s="145">
        <v>58948.160000000003</v>
      </c>
      <c r="N20" s="134" t="s">
        <v>211</v>
      </c>
      <c r="O20" s="117"/>
      <c r="P20" s="118">
        <v>42201685.710000001</v>
      </c>
      <c r="Q20" s="158"/>
      <c r="R20" s="134"/>
      <c r="S20" s="117"/>
    </row>
    <row r="21" spans="1:19" ht="38.25" customHeight="1" x14ac:dyDescent="0.35">
      <c r="A21" s="146" t="s">
        <v>262</v>
      </c>
      <c r="B21" s="147" t="s">
        <v>263</v>
      </c>
      <c r="C21" s="148">
        <v>27212</v>
      </c>
      <c r="D21" s="148">
        <v>27212</v>
      </c>
      <c r="E21" s="148">
        <v>26520</v>
      </c>
      <c r="F21" s="148">
        <v>26520</v>
      </c>
      <c r="G21" s="91">
        <v>18142</v>
      </c>
      <c r="H21" s="82"/>
      <c r="I21" s="144" t="s">
        <v>264</v>
      </c>
      <c r="J21" s="149" t="s">
        <v>265</v>
      </c>
      <c r="K21" s="139"/>
      <c r="L21" s="145">
        <v>9596137.1099999994</v>
      </c>
      <c r="M21" s="159">
        <v>6103135.5899999999</v>
      </c>
      <c r="N21" s="134" t="s">
        <v>236</v>
      </c>
      <c r="O21" s="117"/>
      <c r="P21" s="118">
        <v>983576.35</v>
      </c>
      <c r="Q21" s="158"/>
      <c r="R21" s="134"/>
      <c r="S21" s="117"/>
    </row>
    <row r="22" spans="1:19" ht="24.75" customHeight="1" x14ac:dyDescent="0.35">
      <c r="A22" s="140" t="s">
        <v>220</v>
      </c>
      <c r="B22" s="113"/>
      <c r="C22" s="135">
        <v>0</v>
      </c>
      <c r="D22" s="151"/>
      <c r="E22" s="152"/>
      <c r="F22" s="153"/>
      <c r="G22" s="91"/>
      <c r="H22" s="82"/>
      <c r="I22" s="144" t="s">
        <v>266</v>
      </c>
      <c r="J22" s="149" t="s">
        <v>267</v>
      </c>
      <c r="K22" s="139"/>
      <c r="L22" s="145"/>
      <c r="M22" s="160"/>
      <c r="N22" s="134" t="s">
        <v>241</v>
      </c>
      <c r="O22" s="117"/>
      <c r="P22" s="118">
        <v>5891307.2199999997</v>
      </c>
      <c r="Q22" s="158"/>
      <c r="R22" s="134"/>
      <c r="S22" s="117"/>
    </row>
    <row r="23" spans="1:19" ht="39" customHeight="1" x14ac:dyDescent="0.35">
      <c r="A23" s="154" t="s">
        <v>268</v>
      </c>
      <c r="B23" s="113" t="s">
        <v>269</v>
      </c>
      <c r="C23" s="127">
        <v>0</v>
      </c>
      <c r="D23" s="151">
        <v>0</v>
      </c>
      <c r="E23" s="152">
        <v>0</v>
      </c>
      <c r="F23" s="153">
        <v>0</v>
      </c>
      <c r="G23" s="91">
        <v>0</v>
      </c>
      <c r="H23" s="82"/>
      <c r="I23" s="161" t="s">
        <v>270</v>
      </c>
      <c r="J23" s="162">
        <v>6210</v>
      </c>
      <c r="K23" s="139"/>
      <c r="L23" s="145"/>
      <c r="M23" s="160"/>
      <c r="N23" s="134" t="s">
        <v>246</v>
      </c>
      <c r="O23" s="117"/>
      <c r="P23" s="118">
        <v>30729885.91</v>
      </c>
      <c r="Q23" s="158"/>
      <c r="R23" s="134"/>
      <c r="S23" s="117"/>
    </row>
    <row r="24" spans="1:19" ht="24.75" customHeight="1" x14ac:dyDescent="0.35">
      <c r="A24" s="163" t="s">
        <v>271</v>
      </c>
      <c r="B24" s="113" t="s">
        <v>272</v>
      </c>
      <c r="C24" s="127">
        <v>5891</v>
      </c>
      <c r="D24" s="151">
        <v>5891</v>
      </c>
      <c r="E24" s="152">
        <v>27727</v>
      </c>
      <c r="F24" s="153">
        <v>27727</v>
      </c>
      <c r="G24" s="91">
        <v>3270</v>
      </c>
      <c r="H24" s="82"/>
      <c r="I24" s="144" t="s">
        <v>273</v>
      </c>
      <c r="J24" s="149"/>
      <c r="K24" s="139"/>
      <c r="L24" s="145"/>
      <c r="M24" s="160"/>
      <c r="N24" s="134" t="s">
        <v>250</v>
      </c>
      <c r="O24" s="117"/>
      <c r="P24" s="118">
        <v>7504400.7000000002</v>
      </c>
      <c r="Q24" s="158"/>
      <c r="R24" s="134"/>
      <c r="S24" s="117"/>
    </row>
    <row r="25" spans="1:19" ht="24.75" customHeight="1" x14ac:dyDescent="0.35">
      <c r="A25" s="163" t="s">
        <v>274</v>
      </c>
      <c r="B25" s="113" t="s">
        <v>275</v>
      </c>
      <c r="C25" s="127">
        <v>0</v>
      </c>
      <c r="D25" s="151">
        <v>0</v>
      </c>
      <c r="E25" s="152">
        <v>0</v>
      </c>
      <c r="F25" s="153">
        <v>0</v>
      </c>
      <c r="G25" s="91">
        <v>0</v>
      </c>
      <c r="H25" s="82"/>
      <c r="I25" s="144" t="s">
        <v>276</v>
      </c>
      <c r="J25" s="162">
        <v>6250</v>
      </c>
      <c r="K25" s="139"/>
      <c r="L25" s="145">
        <v>1510030.89</v>
      </c>
      <c r="M25" s="159">
        <v>-1643770.9000000001</v>
      </c>
      <c r="N25" s="134" t="s">
        <v>252</v>
      </c>
      <c r="O25" s="117"/>
      <c r="P25" s="118">
        <v>3750000</v>
      </c>
      <c r="Q25" s="158"/>
      <c r="R25" s="134"/>
      <c r="S25" s="117"/>
    </row>
    <row r="26" spans="1:19" ht="24.75" customHeight="1" x14ac:dyDescent="0.35">
      <c r="A26" s="164" t="s">
        <v>277</v>
      </c>
      <c r="B26" s="113" t="s">
        <v>23</v>
      </c>
      <c r="C26" s="114">
        <v>58051</v>
      </c>
      <c r="D26" s="165">
        <v>58051</v>
      </c>
      <c r="E26" s="165">
        <v>35915</v>
      </c>
      <c r="F26" s="165">
        <v>35915</v>
      </c>
      <c r="G26" s="91">
        <v>36941</v>
      </c>
      <c r="H26" s="82"/>
      <c r="I26" s="144" t="s">
        <v>278</v>
      </c>
      <c r="J26" s="149" t="s">
        <v>279</v>
      </c>
      <c r="K26" s="139"/>
      <c r="L26" s="145"/>
      <c r="M26" s="160"/>
      <c r="N26" s="134" t="s">
        <v>257</v>
      </c>
      <c r="O26" s="117"/>
      <c r="P26" s="118">
        <v>8066750.3700000001</v>
      </c>
      <c r="Q26" s="158"/>
      <c r="R26" s="134"/>
      <c r="S26" s="117"/>
    </row>
    <row r="27" spans="1:19" ht="24.75" customHeight="1" x14ac:dyDescent="0.35">
      <c r="A27" s="119" t="s">
        <v>17</v>
      </c>
      <c r="B27" s="113" t="s">
        <v>14</v>
      </c>
      <c r="C27" s="120" t="s">
        <v>14</v>
      </c>
      <c r="D27" s="141" t="s">
        <v>14</v>
      </c>
      <c r="E27" s="142" t="s">
        <v>14</v>
      </c>
      <c r="F27" s="143" t="s">
        <v>14</v>
      </c>
      <c r="G27" s="91" t="s">
        <v>14</v>
      </c>
      <c r="H27" s="82"/>
      <c r="I27" s="144" t="s">
        <v>280</v>
      </c>
      <c r="J27" s="149" t="s">
        <v>281</v>
      </c>
      <c r="K27" s="139"/>
      <c r="L27" s="150">
        <v>1772824.24</v>
      </c>
      <c r="M27" s="159">
        <v>766483.66</v>
      </c>
      <c r="N27" s="134" t="s">
        <v>282</v>
      </c>
      <c r="O27" s="117"/>
      <c r="P27" s="118">
        <v>58948.160000000003</v>
      </c>
      <c r="Q27" s="158"/>
      <c r="R27" s="134"/>
      <c r="S27" s="117"/>
    </row>
    <row r="28" spans="1:19" ht="24.75" customHeight="1" x14ac:dyDescent="0.35">
      <c r="A28" s="126" t="s">
        <v>283</v>
      </c>
      <c r="B28" s="113" t="s">
        <v>284</v>
      </c>
      <c r="C28" s="127">
        <v>8000</v>
      </c>
      <c r="D28" s="135">
        <v>8000</v>
      </c>
      <c r="E28" s="135">
        <v>0</v>
      </c>
      <c r="F28" s="135">
        <v>0</v>
      </c>
      <c r="G28" s="91">
        <v>3000</v>
      </c>
      <c r="H28" s="82"/>
      <c r="I28" s="144" t="s">
        <v>285</v>
      </c>
      <c r="J28" s="162">
        <v>6290</v>
      </c>
      <c r="K28" s="139"/>
      <c r="L28" s="145">
        <v>105140.44</v>
      </c>
      <c r="N28" s="134" t="s">
        <v>265</v>
      </c>
      <c r="O28" s="117"/>
      <c r="P28" s="118">
        <v>9596137.1099999994</v>
      </c>
      <c r="Q28" s="158"/>
      <c r="R28" s="134"/>
      <c r="S28" s="117"/>
    </row>
    <row r="29" spans="1:19" ht="24.75" customHeight="1" x14ac:dyDescent="0.35">
      <c r="A29" s="166" t="s">
        <v>17</v>
      </c>
      <c r="B29" s="167" t="s">
        <v>14</v>
      </c>
      <c r="C29" s="127" t="s">
        <v>14</v>
      </c>
      <c r="D29" s="168" t="s">
        <v>14</v>
      </c>
      <c r="E29" s="152" t="s">
        <v>14</v>
      </c>
      <c r="F29" s="143" t="s">
        <v>14</v>
      </c>
      <c r="G29" s="91" t="s">
        <v>14</v>
      </c>
      <c r="H29" s="82"/>
      <c r="I29" s="144" t="s">
        <v>286</v>
      </c>
      <c r="J29" s="137">
        <v>7110</v>
      </c>
      <c r="K29" s="145"/>
      <c r="L29" s="145"/>
      <c r="N29" s="134" t="s">
        <v>287</v>
      </c>
      <c r="O29" s="117"/>
      <c r="P29" s="118">
        <v>1510030.89</v>
      </c>
      <c r="Q29" s="158"/>
      <c r="R29" s="134"/>
      <c r="S29" s="117"/>
    </row>
    <row r="30" spans="1:19" ht="24.75" customHeight="1" x14ac:dyDescent="0.35">
      <c r="A30" s="163" t="s">
        <v>288</v>
      </c>
      <c r="B30" s="169" t="s">
        <v>289</v>
      </c>
      <c r="C30" s="127">
        <v>0</v>
      </c>
      <c r="D30" s="170">
        <v>0</v>
      </c>
      <c r="E30" s="152">
        <v>0</v>
      </c>
      <c r="F30" s="153">
        <v>0</v>
      </c>
      <c r="G30" s="91">
        <v>0</v>
      </c>
      <c r="H30" s="82"/>
      <c r="I30" s="144" t="s">
        <v>290</v>
      </c>
      <c r="J30" s="137">
        <v>7210</v>
      </c>
      <c r="K30" s="118">
        <v>89906763.700000003</v>
      </c>
      <c r="L30" s="139"/>
      <c r="N30" s="134" t="s">
        <v>281</v>
      </c>
      <c r="O30" s="117"/>
      <c r="P30" s="118">
        <v>1772824.24</v>
      </c>
      <c r="Q30" s="158"/>
      <c r="R30" s="134"/>
      <c r="S30" s="117"/>
    </row>
    <row r="31" spans="1:19" ht="24.75" customHeight="1" x14ac:dyDescent="0.35">
      <c r="A31" s="163" t="s">
        <v>291</v>
      </c>
      <c r="B31" s="169" t="s">
        <v>292</v>
      </c>
      <c r="C31" s="127">
        <v>8000</v>
      </c>
      <c r="D31" s="170">
        <v>8000</v>
      </c>
      <c r="E31" s="152">
        <v>0</v>
      </c>
      <c r="F31" s="153">
        <v>0</v>
      </c>
      <c r="G31" s="91">
        <v>3000</v>
      </c>
      <c r="H31" s="82"/>
      <c r="I31" s="144" t="s">
        <v>293</v>
      </c>
      <c r="J31" s="149" t="s">
        <v>294</v>
      </c>
      <c r="K31" s="145"/>
      <c r="L31" s="139"/>
      <c r="N31" s="134" t="s">
        <v>295</v>
      </c>
      <c r="O31" s="117"/>
      <c r="P31" s="118">
        <v>105140.44</v>
      </c>
      <c r="Q31" s="158"/>
      <c r="R31" s="134"/>
      <c r="S31" s="118"/>
    </row>
    <row r="32" spans="1:19" ht="24.75" customHeight="1" x14ac:dyDescent="0.35">
      <c r="A32" s="126" t="s">
        <v>296</v>
      </c>
      <c r="B32" s="169" t="s">
        <v>297</v>
      </c>
      <c r="C32" s="127">
        <v>3750</v>
      </c>
      <c r="D32" s="170">
        <v>3750</v>
      </c>
      <c r="E32" s="152">
        <v>3689</v>
      </c>
      <c r="F32" s="153">
        <v>3689</v>
      </c>
      <c r="G32" s="91">
        <v>2500</v>
      </c>
      <c r="H32" s="82"/>
      <c r="I32" s="144" t="s">
        <v>298</v>
      </c>
      <c r="J32" s="149" t="s">
        <v>299</v>
      </c>
      <c r="K32" s="145"/>
      <c r="L32" s="139"/>
      <c r="N32" s="134" t="s">
        <v>300</v>
      </c>
      <c r="O32" s="118">
        <v>89906763.700000003</v>
      </c>
      <c r="P32" s="117"/>
      <c r="Q32" s="158"/>
      <c r="R32" s="134"/>
      <c r="S32" s="118"/>
    </row>
    <row r="33" spans="1:19" ht="24.75" customHeight="1" x14ac:dyDescent="0.35">
      <c r="A33" s="126" t="s">
        <v>301</v>
      </c>
      <c r="B33" s="169" t="s">
        <v>302</v>
      </c>
      <c r="C33" s="127">
        <v>0</v>
      </c>
      <c r="D33" s="170"/>
      <c r="E33" s="152"/>
      <c r="F33" s="153"/>
      <c r="G33" s="91"/>
      <c r="H33" s="82"/>
      <c r="I33" s="144" t="s">
        <v>303</v>
      </c>
      <c r="J33" s="149" t="s">
        <v>304</v>
      </c>
      <c r="K33" s="150">
        <v>429276.11</v>
      </c>
      <c r="L33" s="139"/>
      <c r="N33" s="134" t="s">
        <v>304</v>
      </c>
      <c r="O33" s="118">
        <v>429276.11</v>
      </c>
      <c r="P33" s="117"/>
      <c r="Q33" s="158"/>
      <c r="R33" s="134"/>
      <c r="S33" s="118"/>
    </row>
    <row r="34" spans="1:19" ht="24.75" customHeight="1" x14ac:dyDescent="0.35">
      <c r="A34" s="126" t="s">
        <v>305</v>
      </c>
      <c r="B34" s="169" t="s">
        <v>306</v>
      </c>
      <c r="C34" s="127">
        <v>30730</v>
      </c>
      <c r="D34" s="171">
        <v>30730</v>
      </c>
      <c r="E34" s="152">
        <v>21250</v>
      </c>
      <c r="F34" s="153">
        <v>21250</v>
      </c>
      <c r="G34" s="91">
        <v>20413</v>
      </c>
      <c r="H34" s="82"/>
      <c r="I34" s="144" t="s">
        <v>307</v>
      </c>
      <c r="J34" s="149" t="s">
        <v>308</v>
      </c>
      <c r="K34" s="150"/>
      <c r="L34" s="139"/>
      <c r="N34" s="134" t="s">
        <v>309</v>
      </c>
      <c r="O34" s="118">
        <v>3153801.79</v>
      </c>
      <c r="P34" s="117"/>
      <c r="Q34" s="158"/>
      <c r="R34" s="134"/>
      <c r="S34" s="118"/>
    </row>
    <row r="35" spans="1:19" ht="24.75" customHeight="1" x14ac:dyDescent="0.35">
      <c r="A35" s="126" t="s">
        <v>310</v>
      </c>
      <c r="B35" s="169" t="s">
        <v>311</v>
      </c>
      <c r="C35" s="127">
        <v>8067</v>
      </c>
      <c r="D35" s="170">
        <v>8067</v>
      </c>
      <c r="E35" s="152">
        <v>7967</v>
      </c>
      <c r="F35" s="153">
        <v>7967</v>
      </c>
      <c r="G35" s="91">
        <v>6501</v>
      </c>
      <c r="H35" s="82"/>
      <c r="I35" s="144"/>
      <c r="J35" s="137">
        <v>7410</v>
      </c>
      <c r="K35" s="145"/>
      <c r="L35" s="139"/>
      <c r="N35" s="134" t="s">
        <v>312</v>
      </c>
      <c r="O35" s="118">
        <v>6000000</v>
      </c>
      <c r="P35" s="117"/>
      <c r="Q35" s="158"/>
      <c r="R35" s="134"/>
      <c r="S35" s="118"/>
    </row>
    <row r="36" spans="1:19" ht="24.75" customHeight="1" x14ac:dyDescent="0.35">
      <c r="A36" s="126" t="s">
        <v>313</v>
      </c>
      <c r="B36" s="169" t="s">
        <v>314</v>
      </c>
      <c r="C36" s="127">
        <v>0</v>
      </c>
      <c r="D36" s="170">
        <v>0</v>
      </c>
      <c r="E36" s="152">
        <v>0</v>
      </c>
      <c r="F36" s="153">
        <v>0</v>
      </c>
      <c r="G36" s="91">
        <v>0</v>
      </c>
      <c r="H36" s="82"/>
      <c r="I36" s="144" t="s">
        <v>315</v>
      </c>
      <c r="J36" s="137">
        <v>7430</v>
      </c>
      <c r="K36" s="150">
        <v>3153801.79</v>
      </c>
      <c r="L36" s="139"/>
      <c r="N36" s="134" t="s">
        <v>316</v>
      </c>
      <c r="O36" s="118">
        <v>3493001.52</v>
      </c>
      <c r="P36" s="117"/>
      <c r="Q36" s="158"/>
      <c r="R36" s="134"/>
      <c r="S36" s="118"/>
    </row>
    <row r="37" spans="1:19" ht="24.75" customHeight="1" x14ac:dyDescent="0.35">
      <c r="A37" s="126" t="s">
        <v>317</v>
      </c>
      <c r="B37" s="169" t="s">
        <v>318</v>
      </c>
      <c r="C37" s="127">
        <v>7504</v>
      </c>
      <c r="D37" s="171">
        <v>7504</v>
      </c>
      <c r="E37" s="152">
        <v>3009</v>
      </c>
      <c r="F37" s="153">
        <v>3009</v>
      </c>
      <c r="G37" s="91">
        <v>4527</v>
      </c>
      <c r="H37" s="82"/>
      <c r="I37" s="144" t="s">
        <v>319</v>
      </c>
      <c r="J37" s="149" t="s">
        <v>320</v>
      </c>
      <c r="K37" s="145"/>
      <c r="L37" s="139"/>
      <c r="N37" s="134" t="s">
        <v>321</v>
      </c>
      <c r="O37" s="118">
        <v>192315.08</v>
      </c>
      <c r="P37" s="117"/>
      <c r="Q37" s="158"/>
      <c r="R37" s="134"/>
      <c r="S37" s="118"/>
    </row>
    <row r="38" spans="1:19" ht="24.75" customHeight="1" x14ac:dyDescent="0.35">
      <c r="A38" s="126" t="s">
        <v>322</v>
      </c>
      <c r="B38" s="169" t="s">
        <v>323</v>
      </c>
      <c r="C38" s="127">
        <v>0</v>
      </c>
      <c r="D38" s="170">
        <v>0</v>
      </c>
      <c r="E38" s="152">
        <v>0</v>
      </c>
      <c r="F38" s="153">
        <v>0</v>
      </c>
      <c r="G38" s="91">
        <v>0</v>
      </c>
      <c r="H38" s="82"/>
      <c r="I38" s="144" t="s">
        <v>324</v>
      </c>
      <c r="J38" s="137">
        <v>7450</v>
      </c>
      <c r="K38" s="118">
        <v>6000000</v>
      </c>
      <c r="L38" s="139"/>
      <c r="N38" s="134" t="s">
        <v>325</v>
      </c>
      <c r="O38" s="118">
        <v>1006340.58</v>
      </c>
      <c r="P38" s="117"/>
      <c r="Q38" s="158"/>
      <c r="R38" s="134"/>
      <c r="S38" s="118"/>
    </row>
    <row r="39" spans="1:19" ht="24.75" customHeight="1" x14ac:dyDescent="0.35">
      <c r="A39" s="126" t="s">
        <v>77</v>
      </c>
      <c r="B39" s="169" t="s">
        <v>326</v>
      </c>
      <c r="C39" s="127">
        <v>0</v>
      </c>
      <c r="D39" s="170">
        <v>0</v>
      </c>
      <c r="E39" s="152">
        <v>0</v>
      </c>
      <c r="F39" s="153">
        <v>0</v>
      </c>
      <c r="G39" s="91">
        <v>0</v>
      </c>
      <c r="H39" s="82"/>
      <c r="I39" s="144" t="s">
        <v>327</v>
      </c>
      <c r="J39" s="137" t="s">
        <v>328</v>
      </c>
      <c r="K39" s="145"/>
      <c r="L39" s="139"/>
      <c r="N39" s="134" t="s">
        <v>329</v>
      </c>
      <c r="O39" s="118">
        <v>2369991.92</v>
      </c>
      <c r="P39" s="117"/>
      <c r="Q39" s="158"/>
      <c r="R39" s="134"/>
      <c r="S39" s="118"/>
    </row>
    <row r="40" spans="1:19" ht="24.75" customHeight="1" x14ac:dyDescent="0.35">
      <c r="A40" s="164" t="s">
        <v>330</v>
      </c>
      <c r="B40" s="169" t="s">
        <v>25</v>
      </c>
      <c r="C40" s="114">
        <v>1773</v>
      </c>
      <c r="D40" s="172">
        <v>1773</v>
      </c>
      <c r="E40" s="173">
        <v>8058</v>
      </c>
      <c r="F40" s="174">
        <v>8058</v>
      </c>
      <c r="G40" s="91">
        <v>1374</v>
      </c>
      <c r="H40" s="82"/>
      <c r="I40" s="144" t="s">
        <v>331</v>
      </c>
      <c r="J40" s="149" t="s">
        <v>316</v>
      </c>
      <c r="K40" s="150">
        <v>3493001.52</v>
      </c>
      <c r="L40" s="139"/>
      <c r="N40" s="134" t="s">
        <v>332</v>
      </c>
      <c r="O40" s="118">
        <v>2439306.87</v>
      </c>
      <c r="P40" s="117"/>
      <c r="Q40" s="158"/>
      <c r="R40" s="134"/>
      <c r="S40" s="118"/>
    </row>
    <row r="41" spans="1:19" ht="52.5" customHeight="1" x14ac:dyDescent="0.35">
      <c r="A41" s="164" t="s">
        <v>333</v>
      </c>
      <c r="B41" s="169" t="s">
        <v>29</v>
      </c>
      <c r="C41" s="114">
        <v>9596</v>
      </c>
      <c r="D41" s="172">
        <v>9596</v>
      </c>
      <c r="E41" s="173">
        <v>2613</v>
      </c>
      <c r="F41" s="174">
        <v>2613</v>
      </c>
      <c r="G41" s="91">
        <v>7027</v>
      </c>
      <c r="H41" s="82"/>
      <c r="I41" s="144" t="s">
        <v>334</v>
      </c>
      <c r="J41" s="149" t="s">
        <v>321</v>
      </c>
      <c r="K41" s="150">
        <v>192315.08</v>
      </c>
      <c r="L41" s="139"/>
      <c r="N41" s="134" t="s">
        <v>335</v>
      </c>
      <c r="O41" s="118">
        <v>4495257.8499999996</v>
      </c>
      <c r="P41" s="117"/>
      <c r="Q41" s="158"/>
      <c r="R41" s="134"/>
      <c r="S41" s="118"/>
    </row>
    <row r="42" spans="1:19" ht="24.75" customHeight="1" x14ac:dyDescent="0.35">
      <c r="A42" s="164" t="s">
        <v>336</v>
      </c>
      <c r="B42" s="169" t="s">
        <v>32</v>
      </c>
      <c r="C42" s="114">
        <v>105</v>
      </c>
      <c r="D42" s="172">
        <v>105</v>
      </c>
      <c r="E42" s="173">
        <v>0</v>
      </c>
      <c r="F42" s="174">
        <v>0</v>
      </c>
      <c r="G42" s="91">
        <v>105</v>
      </c>
      <c r="H42" s="82"/>
      <c r="I42" s="144" t="s">
        <v>337</v>
      </c>
      <c r="J42" s="149" t="s">
        <v>338</v>
      </c>
      <c r="K42" s="145"/>
      <c r="L42" s="139"/>
      <c r="N42" s="134" t="s">
        <v>339</v>
      </c>
      <c r="O42" s="118">
        <v>12594</v>
      </c>
      <c r="P42" s="117"/>
      <c r="Q42" s="158"/>
      <c r="R42" s="134"/>
      <c r="S42" s="118"/>
    </row>
    <row r="43" spans="1:19" ht="24.75" customHeight="1" x14ac:dyDescent="0.35">
      <c r="A43" s="164" t="s">
        <v>340</v>
      </c>
      <c r="B43" s="169" t="s">
        <v>35</v>
      </c>
      <c r="C43" s="114">
        <v>1510</v>
      </c>
      <c r="D43" s="172">
        <v>1510</v>
      </c>
      <c r="E43" s="173">
        <v>0</v>
      </c>
      <c r="F43" s="174">
        <v>0</v>
      </c>
      <c r="G43" s="91">
        <v>1285</v>
      </c>
      <c r="H43" s="82"/>
      <c r="I43" s="144" t="s">
        <v>341</v>
      </c>
      <c r="J43" s="149" t="s">
        <v>325</v>
      </c>
      <c r="K43" s="150">
        <v>1006340.58</v>
      </c>
      <c r="L43" s="139"/>
      <c r="N43" s="134" t="s">
        <v>342</v>
      </c>
      <c r="O43" s="118">
        <v>8837.73</v>
      </c>
      <c r="P43" s="117"/>
      <c r="Q43" s="134"/>
      <c r="R43" s="106"/>
      <c r="S43" s="111"/>
    </row>
    <row r="44" spans="1:19" ht="24.75" customHeight="1" x14ac:dyDescent="0.35">
      <c r="A44" s="164" t="s">
        <v>343</v>
      </c>
      <c r="B44" s="169" t="s">
        <v>39</v>
      </c>
      <c r="C44" s="114">
        <v>0</v>
      </c>
      <c r="D44" s="172">
        <v>0</v>
      </c>
      <c r="E44" s="173">
        <v>0</v>
      </c>
      <c r="F44" s="174">
        <v>0</v>
      </c>
      <c r="G44" s="91">
        <v>0</v>
      </c>
      <c r="H44" s="82"/>
      <c r="I44" s="144" t="s">
        <v>344</v>
      </c>
      <c r="J44" s="149" t="s">
        <v>329</v>
      </c>
      <c r="K44" s="150">
        <v>2369991.92</v>
      </c>
      <c r="L44" s="139"/>
      <c r="N44" s="106" t="s">
        <v>237</v>
      </c>
      <c r="O44" s="111">
        <v>120170687.09999999</v>
      </c>
      <c r="P44" s="111">
        <v>120170687.09999999</v>
      </c>
      <c r="Q44" s="106"/>
      <c r="R44" s="106"/>
      <c r="S44" s="107"/>
    </row>
    <row r="45" spans="1:19" ht="24.75" customHeight="1" x14ac:dyDescent="0.35">
      <c r="A45" s="164" t="s">
        <v>345</v>
      </c>
      <c r="B45" s="169" t="s">
        <v>42</v>
      </c>
      <c r="C45" s="114">
        <v>0</v>
      </c>
      <c r="D45" s="172">
        <v>0</v>
      </c>
      <c r="E45" s="173">
        <v>0</v>
      </c>
      <c r="F45" s="174">
        <v>0</v>
      </c>
      <c r="G45" s="91">
        <v>0</v>
      </c>
      <c r="H45" s="82"/>
      <c r="I45" s="144" t="s">
        <v>346</v>
      </c>
      <c r="J45" s="149" t="s">
        <v>347</v>
      </c>
      <c r="K45" s="150"/>
      <c r="L45" s="139"/>
      <c r="R45" s="134"/>
      <c r="S45" s="111"/>
    </row>
    <row r="46" spans="1:19" ht="24.75" customHeight="1" x14ac:dyDescent="0.35">
      <c r="A46" s="164" t="s">
        <v>348</v>
      </c>
      <c r="B46" s="169" t="s">
        <v>44</v>
      </c>
      <c r="C46" s="114">
        <v>0</v>
      </c>
      <c r="D46" s="172">
        <v>0</v>
      </c>
      <c r="E46" s="173">
        <v>0</v>
      </c>
      <c r="F46" s="174">
        <v>0</v>
      </c>
      <c r="G46" s="91">
        <v>0</v>
      </c>
      <c r="H46" s="82"/>
      <c r="I46" s="144" t="s">
        <v>349</v>
      </c>
      <c r="J46" s="149" t="s">
        <v>332</v>
      </c>
      <c r="K46" s="150">
        <v>2439306.87</v>
      </c>
      <c r="L46" s="139"/>
      <c r="N46" s="175"/>
      <c r="O46" s="175"/>
      <c r="P46" s="175"/>
      <c r="R46" s="106"/>
      <c r="S46" s="118"/>
    </row>
    <row r="47" spans="1:19" ht="24.75" customHeight="1" x14ac:dyDescent="0.35">
      <c r="A47" s="164" t="s">
        <v>350</v>
      </c>
      <c r="B47" s="169" t="s">
        <v>46</v>
      </c>
      <c r="C47" s="114">
        <v>0</v>
      </c>
      <c r="D47" s="172">
        <v>0</v>
      </c>
      <c r="E47" s="173">
        <v>0</v>
      </c>
      <c r="F47" s="174">
        <v>0</v>
      </c>
      <c r="G47" s="91">
        <v>0</v>
      </c>
      <c r="H47" s="82"/>
      <c r="I47" s="144" t="s">
        <v>351</v>
      </c>
      <c r="J47" s="149" t="s">
        <v>335</v>
      </c>
      <c r="K47" s="150">
        <v>4495257.8499999996</v>
      </c>
      <c r="L47" s="139"/>
      <c r="S47" s="111"/>
    </row>
    <row r="48" spans="1:19" ht="24.75" customHeight="1" x14ac:dyDescent="0.35">
      <c r="A48" s="119" t="s">
        <v>17</v>
      </c>
      <c r="B48" s="169" t="s">
        <v>14</v>
      </c>
      <c r="C48" s="120" t="s">
        <v>14</v>
      </c>
      <c r="D48" s="176" t="s">
        <v>14</v>
      </c>
      <c r="E48" s="142" t="s">
        <v>14</v>
      </c>
      <c r="F48" s="143" t="s">
        <v>14</v>
      </c>
      <c r="G48" s="91" t="s">
        <v>14</v>
      </c>
      <c r="H48" s="82"/>
      <c r="I48" s="177" t="s">
        <v>337</v>
      </c>
      <c r="J48" s="149">
        <v>7480</v>
      </c>
      <c r="K48" s="150">
        <v>12594</v>
      </c>
      <c r="L48" s="139"/>
    </row>
    <row r="49" spans="1:12" ht="24.75" customHeight="1" x14ac:dyDescent="0.35">
      <c r="A49" s="126" t="s">
        <v>352</v>
      </c>
      <c r="B49" s="169" t="s">
        <v>353</v>
      </c>
      <c r="C49" s="127">
        <v>0</v>
      </c>
      <c r="D49" s="170">
        <v>0</v>
      </c>
      <c r="E49" s="152">
        <v>0</v>
      </c>
      <c r="F49" s="153">
        <v>0</v>
      </c>
      <c r="G49" s="91">
        <v>0</v>
      </c>
      <c r="H49" s="82"/>
      <c r="I49" s="144" t="s">
        <v>354</v>
      </c>
      <c r="J49" s="137">
        <v>7710</v>
      </c>
      <c r="K49" s="150">
        <v>8837.73</v>
      </c>
      <c r="L49" s="139"/>
    </row>
    <row r="50" spans="1:12" ht="24.75" customHeight="1" x14ac:dyDescent="0.35">
      <c r="A50" s="126" t="s">
        <v>355</v>
      </c>
      <c r="B50" s="178" t="s">
        <v>356</v>
      </c>
      <c r="C50" s="127">
        <v>0</v>
      </c>
      <c r="D50" s="179">
        <v>0</v>
      </c>
      <c r="E50" s="152">
        <v>0</v>
      </c>
      <c r="F50" s="153">
        <v>0</v>
      </c>
      <c r="G50" s="91">
        <v>0</v>
      </c>
      <c r="H50" s="82"/>
      <c r="I50" s="180"/>
      <c r="J50" s="132" t="s">
        <v>237</v>
      </c>
      <c r="K50" s="181">
        <v>113507487.15000001</v>
      </c>
      <c r="L50" s="181">
        <v>120170687.09999999</v>
      </c>
    </row>
    <row r="51" spans="1:12" ht="24.75" customHeight="1" x14ac:dyDescent="0.35">
      <c r="A51" s="126" t="s">
        <v>357</v>
      </c>
      <c r="B51" s="169" t="s">
        <v>358</v>
      </c>
      <c r="C51" s="127">
        <v>0</v>
      </c>
      <c r="D51" s="170">
        <v>0</v>
      </c>
      <c r="E51" s="152">
        <v>0</v>
      </c>
      <c r="F51" s="153">
        <v>0</v>
      </c>
      <c r="G51" s="91">
        <v>0</v>
      </c>
      <c r="H51" s="82"/>
      <c r="I51" s="180"/>
      <c r="J51" s="132" t="s">
        <v>242</v>
      </c>
      <c r="K51" s="133"/>
      <c r="L51" s="181">
        <v>6663199.9499999881</v>
      </c>
    </row>
    <row r="52" spans="1:12" ht="24.75" customHeight="1" x14ac:dyDescent="0.35">
      <c r="A52" s="126" t="s">
        <v>359</v>
      </c>
      <c r="B52" s="169" t="s">
        <v>360</v>
      </c>
      <c r="C52" s="127">
        <v>0</v>
      </c>
      <c r="D52" s="170">
        <v>0</v>
      </c>
      <c r="E52" s="152">
        <v>0</v>
      </c>
      <c r="F52" s="153">
        <v>0</v>
      </c>
      <c r="G52" s="91">
        <v>0</v>
      </c>
      <c r="H52" s="82"/>
      <c r="I52" s="175"/>
      <c r="J52" s="175"/>
      <c r="K52" s="175"/>
      <c r="L52" s="175"/>
    </row>
    <row r="53" spans="1:12" ht="54" customHeight="1" x14ac:dyDescent="0.35">
      <c r="A53" s="164" t="s">
        <v>361</v>
      </c>
      <c r="B53" s="169" t="s">
        <v>48</v>
      </c>
      <c r="C53" s="114">
        <v>0</v>
      </c>
      <c r="D53" s="172">
        <v>0</v>
      </c>
      <c r="E53" s="173">
        <v>0</v>
      </c>
      <c r="F53" s="174">
        <v>0</v>
      </c>
      <c r="G53" s="91">
        <v>0</v>
      </c>
      <c r="H53" s="82"/>
      <c r="K53" s="182">
        <v>113507487.15000001</v>
      </c>
      <c r="L53" s="182">
        <v>120170687.09999999</v>
      </c>
    </row>
    <row r="54" spans="1:12" ht="24.75" customHeight="1" x14ac:dyDescent="0.35">
      <c r="A54" s="164" t="s">
        <v>362</v>
      </c>
      <c r="B54" s="169" t="s">
        <v>50</v>
      </c>
      <c r="C54" s="114">
        <v>0</v>
      </c>
      <c r="D54" s="183"/>
      <c r="E54" s="184"/>
      <c r="F54" s="185"/>
      <c r="G54" s="91"/>
      <c r="H54" s="82"/>
      <c r="K54" s="182">
        <v>0.48715000000083819</v>
      </c>
      <c r="L54" s="186">
        <v>0.68709999999555293</v>
      </c>
    </row>
    <row r="55" spans="1:12" ht="24.75" customHeight="1" x14ac:dyDescent="0.35">
      <c r="A55" s="187" t="s">
        <v>363</v>
      </c>
      <c r="B55" s="188" t="s">
        <v>52</v>
      </c>
      <c r="C55" s="189">
        <v>120170</v>
      </c>
      <c r="D55" s="189">
        <v>120170</v>
      </c>
      <c r="E55" s="189">
        <v>106539</v>
      </c>
      <c r="F55" s="189">
        <v>106539</v>
      </c>
      <c r="G55" s="91">
        <v>79526</v>
      </c>
      <c r="H55" s="82"/>
    </row>
    <row r="56" spans="1:12" ht="24.75" customHeight="1" x14ac:dyDescent="0.35">
      <c r="A56" s="164" t="s">
        <v>364</v>
      </c>
      <c r="B56" s="169" t="s">
        <v>54</v>
      </c>
      <c r="C56" s="114">
        <v>0</v>
      </c>
      <c r="D56" s="114">
        <v>0</v>
      </c>
      <c r="E56" s="114">
        <v>1215</v>
      </c>
      <c r="F56" s="114">
        <v>1215</v>
      </c>
      <c r="G56" s="91">
        <v>0</v>
      </c>
      <c r="H56" s="82"/>
    </row>
    <row r="57" spans="1:12" ht="24.75" customHeight="1" x14ac:dyDescent="0.35">
      <c r="A57" s="119" t="s">
        <v>220</v>
      </c>
      <c r="B57" s="169" t="s">
        <v>14</v>
      </c>
      <c r="C57" s="120" t="s">
        <v>14</v>
      </c>
      <c r="D57" s="176" t="s">
        <v>14</v>
      </c>
      <c r="E57" s="142" t="s">
        <v>14</v>
      </c>
      <c r="F57" s="143" t="s">
        <v>14</v>
      </c>
      <c r="G57" s="91" t="s">
        <v>14</v>
      </c>
      <c r="H57" s="82"/>
    </row>
    <row r="58" spans="1:12" ht="24.75" customHeight="1" x14ac:dyDescent="0.35">
      <c r="A58" s="126" t="s">
        <v>365</v>
      </c>
      <c r="B58" s="169" t="s">
        <v>366</v>
      </c>
      <c r="C58" s="127">
        <v>0</v>
      </c>
      <c r="D58" s="170">
        <v>0</v>
      </c>
      <c r="E58" s="152">
        <v>0</v>
      </c>
      <c r="F58" s="153">
        <v>0</v>
      </c>
      <c r="G58" s="91">
        <v>0</v>
      </c>
      <c r="H58" s="82"/>
    </row>
    <row r="59" spans="1:12" ht="24.75" customHeight="1" x14ac:dyDescent="0.35">
      <c r="A59" s="126" t="s">
        <v>367</v>
      </c>
      <c r="B59" s="169" t="s">
        <v>368</v>
      </c>
      <c r="C59" s="127">
        <v>0</v>
      </c>
      <c r="D59" s="170">
        <v>0</v>
      </c>
      <c r="E59" s="152">
        <v>0</v>
      </c>
      <c r="F59" s="153">
        <v>0</v>
      </c>
      <c r="G59" s="91">
        <v>0</v>
      </c>
      <c r="H59" s="82"/>
    </row>
    <row r="60" spans="1:12" ht="24.75" customHeight="1" x14ac:dyDescent="0.35">
      <c r="A60" s="126" t="s">
        <v>369</v>
      </c>
      <c r="B60" s="169" t="s">
        <v>370</v>
      </c>
      <c r="C60" s="127">
        <v>0</v>
      </c>
      <c r="D60" s="170">
        <v>0</v>
      </c>
      <c r="E60" s="152">
        <v>1215</v>
      </c>
      <c r="F60" s="153">
        <v>1215</v>
      </c>
      <c r="G60" s="91">
        <v>0</v>
      </c>
      <c r="H60" s="82"/>
    </row>
    <row r="61" spans="1:12" ht="24.75" customHeight="1" x14ac:dyDescent="0.35">
      <c r="A61" s="126" t="s">
        <v>371</v>
      </c>
      <c r="B61" s="169" t="s">
        <v>372</v>
      </c>
      <c r="C61" s="127">
        <v>0</v>
      </c>
      <c r="D61" s="170">
        <v>0</v>
      </c>
      <c r="E61" s="152">
        <v>0</v>
      </c>
      <c r="F61" s="153">
        <v>0</v>
      </c>
      <c r="G61" s="91">
        <v>0</v>
      </c>
      <c r="H61" s="82"/>
    </row>
    <row r="62" spans="1:12" ht="24.75" customHeight="1" x14ac:dyDescent="0.35">
      <c r="A62" s="164" t="s">
        <v>373</v>
      </c>
      <c r="B62" s="169" t="s">
        <v>56</v>
      </c>
      <c r="C62" s="114">
        <v>9304</v>
      </c>
      <c r="D62" s="165">
        <v>9304</v>
      </c>
      <c r="E62" s="165">
        <v>3043</v>
      </c>
      <c r="F62" s="165">
        <v>3043</v>
      </c>
      <c r="G62" s="165">
        <v>6461</v>
      </c>
      <c r="H62" s="82"/>
    </row>
    <row r="63" spans="1:12" ht="24.75" customHeight="1" x14ac:dyDescent="0.35">
      <c r="A63" s="119" t="s">
        <v>17</v>
      </c>
      <c r="B63" s="169" t="s">
        <v>14</v>
      </c>
      <c r="C63" s="120">
        <v>0</v>
      </c>
      <c r="D63" s="176"/>
      <c r="E63" s="142"/>
      <c r="F63" s="143"/>
      <c r="G63" s="91"/>
      <c r="H63" s="82"/>
    </row>
    <row r="64" spans="1:12" ht="24.75" customHeight="1" x14ac:dyDescent="0.35">
      <c r="A64" s="126" t="s">
        <v>374</v>
      </c>
      <c r="B64" s="169" t="s">
        <v>375</v>
      </c>
      <c r="C64" s="127">
        <v>0</v>
      </c>
      <c r="D64" s="170">
        <v>0</v>
      </c>
      <c r="E64" s="170">
        <v>0</v>
      </c>
      <c r="F64" s="153">
        <v>0</v>
      </c>
      <c r="G64" s="91">
        <v>0</v>
      </c>
      <c r="H64" s="82"/>
    </row>
    <row r="65" spans="1:8" ht="24.75" customHeight="1" x14ac:dyDescent="0.35">
      <c r="A65" s="126" t="s">
        <v>376</v>
      </c>
      <c r="B65" s="169" t="s">
        <v>377</v>
      </c>
      <c r="C65" s="127">
        <v>2439</v>
      </c>
      <c r="D65" s="170">
        <v>2439</v>
      </c>
      <c r="E65" s="170">
        <v>753</v>
      </c>
      <c r="F65" s="153">
        <v>753</v>
      </c>
      <c r="G65" s="91">
        <v>1670</v>
      </c>
      <c r="H65" s="82"/>
    </row>
    <row r="66" spans="1:8" ht="24.75" customHeight="1" x14ac:dyDescent="0.35">
      <c r="A66" s="126" t="s">
        <v>378</v>
      </c>
      <c r="B66" s="169" t="s">
        <v>379</v>
      </c>
      <c r="C66" s="127">
        <v>2370</v>
      </c>
      <c r="D66" s="170">
        <v>2370</v>
      </c>
      <c r="E66" s="152">
        <v>1598</v>
      </c>
      <c r="F66" s="153">
        <v>1598</v>
      </c>
      <c r="G66" s="91">
        <v>1061</v>
      </c>
      <c r="H66" s="82"/>
    </row>
    <row r="67" spans="1:8" ht="24.75" customHeight="1" x14ac:dyDescent="0.35">
      <c r="A67" s="126" t="s">
        <v>380</v>
      </c>
      <c r="B67" s="169" t="s">
        <v>381</v>
      </c>
      <c r="C67" s="127">
        <v>4495</v>
      </c>
      <c r="D67" s="170">
        <v>4495</v>
      </c>
      <c r="E67" s="152">
        <v>692</v>
      </c>
      <c r="F67" s="153">
        <v>692</v>
      </c>
      <c r="G67" s="91">
        <v>3730</v>
      </c>
      <c r="H67" s="82"/>
    </row>
    <row r="68" spans="1:8" ht="24.75" customHeight="1" x14ac:dyDescent="0.35">
      <c r="A68" s="126" t="s">
        <v>382</v>
      </c>
      <c r="B68" s="169" t="s">
        <v>383</v>
      </c>
      <c r="C68" s="127">
        <v>0</v>
      </c>
      <c r="D68" s="170">
        <v>0</v>
      </c>
      <c r="E68" s="152">
        <v>0</v>
      </c>
      <c r="F68" s="153">
        <v>0</v>
      </c>
      <c r="G68" s="91">
        <v>0</v>
      </c>
      <c r="H68" s="82"/>
    </row>
    <row r="69" spans="1:8" ht="24.75" customHeight="1" x14ac:dyDescent="0.35">
      <c r="A69" s="126" t="s">
        <v>384</v>
      </c>
      <c r="B69" s="169" t="s">
        <v>385</v>
      </c>
      <c r="C69" s="127">
        <v>0</v>
      </c>
      <c r="D69" s="170">
        <v>0</v>
      </c>
      <c r="E69" s="170">
        <v>0</v>
      </c>
      <c r="F69" s="153">
        <v>0</v>
      </c>
      <c r="G69" s="91">
        <v>0</v>
      </c>
      <c r="H69" s="82"/>
    </row>
    <row r="70" spans="1:8" ht="24.75" customHeight="1" x14ac:dyDescent="0.35">
      <c r="A70" s="164" t="s">
        <v>386</v>
      </c>
      <c r="B70" s="169" t="s">
        <v>58</v>
      </c>
      <c r="C70" s="190">
        <v>0</v>
      </c>
      <c r="D70" s="191">
        <v>0</v>
      </c>
      <c r="E70" s="191">
        <v>0</v>
      </c>
      <c r="F70" s="174">
        <v>0</v>
      </c>
      <c r="G70" s="91">
        <v>0</v>
      </c>
      <c r="H70" s="82"/>
    </row>
    <row r="71" spans="1:8" ht="24.75" customHeight="1" x14ac:dyDescent="0.35">
      <c r="A71" s="119" t="s">
        <v>17</v>
      </c>
      <c r="B71" s="178" t="s">
        <v>14</v>
      </c>
      <c r="C71" s="120" t="s">
        <v>14</v>
      </c>
      <c r="D71" s="176" t="s">
        <v>14</v>
      </c>
      <c r="E71" s="142" t="s">
        <v>14</v>
      </c>
      <c r="F71" s="143" t="s">
        <v>14</v>
      </c>
      <c r="G71" s="91" t="s">
        <v>14</v>
      </c>
      <c r="H71" s="82"/>
    </row>
    <row r="72" spans="1:8" ht="24.75" customHeight="1" x14ac:dyDescent="0.35">
      <c r="A72" s="126" t="s">
        <v>387</v>
      </c>
      <c r="B72" s="169" t="s">
        <v>60</v>
      </c>
      <c r="C72" s="127">
        <v>0</v>
      </c>
      <c r="D72" s="170">
        <v>0</v>
      </c>
      <c r="E72" s="152">
        <v>0</v>
      </c>
      <c r="F72" s="153">
        <v>0</v>
      </c>
      <c r="G72" s="91">
        <v>0</v>
      </c>
      <c r="H72" s="82"/>
    </row>
    <row r="73" spans="1:8" ht="24.75" customHeight="1" x14ac:dyDescent="0.35">
      <c r="A73" s="126" t="s">
        <v>388</v>
      </c>
      <c r="B73" s="169" t="s">
        <v>66</v>
      </c>
      <c r="C73" s="127">
        <v>0</v>
      </c>
      <c r="D73" s="170">
        <v>0</v>
      </c>
      <c r="E73" s="152">
        <v>0</v>
      </c>
      <c r="F73" s="153">
        <v>0</v>
      </c>
      <c r="G73" s="91">
        <v>0</v>
      </c>
      <c r="H73" s="82"/>
    </row>
    <row r="74" spans="1:8" ht="24.75" customHeight="1" x14ac:dyDescent="0.35">
      <c r="A74" s="126" t="s">
        <v>389</v>
      </c>
      <c r="B74" s="169" t="s">
        <v>68</v>
      </c>
      <c r="C74" s="127">
        <v>0</v>
      </c>
      <c r="D74" s="170">
        <v>0</v>
      </c>
      <c r="E74" s="152">
        <v>0</v>
      </c>
      <c r="F74" s="153">
        <v>0</v>
      </c>
      <c r="G74" s="91">
        <v>0</v>
      </c>
      <c r="H74" s="82"/>
    </row>
    <row r="75" spans="1:8" ht="24.75" customHeight="1" x14ac:dyDescent="0.35">
      <c r="A75" s="126" t="s">
        <v>390</v>
      </c>
      <c r="B75" s="169" t="s">
        <v>70</v>
      </c>
      <c r="C75" s="127">
        <v>0</v>
      </c>
      <c r="D75" s="170">
        <v>0</v>
      </c>
      <c r="E75" s="152">
        <v>0</v>
      </c>
      <c r="F75" s="153">
        <v>0</v>
      </c>
      <c r="G75" s="91">
        <v>0</v>
      </c>
      <c r="H75" s="82"/>
    </row>
    <row r="76" spans="1:8" ht="24.75" customHeight="1" x14ac:dyDescent="0.35">
      <c r="A76" s="126" t="s">
        <v>391</v>
      </c>
      <c r="B76" s="169" t="s">
        <v>72</v>
      </c>
      <c r="C76" s="127">
        <v>0</v>
      </c>
      <c r="D76" s="170">
        <v>0</v>
      </c>
      <c r="E76" s="152">
        <v>0</v>
      </c>
      <c r="F76" s="153">
        <v>0</v>
      </c>
      <c r="G76" s="91">
        <v>0</v>
      </c>
      <c r="H76" s="82"/>
    </row>
    <row r="77" spans="1:8" ht="24.75" customHeight="1" x14ac:dyDescent="0.35">
      <c r="A77" s="164" t="s">
        <v>392</v>
      </c>
      <c r="B77" s="169" t="s">
        <v>82</v>
      </c>
      <c r="C77" s="114">
        <v>1199</v>
      </c>
      <c r="D77" s="172">
        <v>1199</v>
      </c>
      <c r="E77" s="173">
        <v>0</v>
      </c>
      <c r="F77" s="174">
        <v>0</v>
      </c>
      <c r="G77" s="91">
        <v>986</v>
      </c>
      <c r="H77" s="82"/>
    </row>
    <row r="78" spans="1:8" ht="55.5" customHeight="1" x14ac:dyDescent="0.35">
      <c r="A78" s="164" t="s">
        <v>393</v>
      </c>
      <c r="B78" s="169" t="s">
        <v>92</v>
      </c>
      <c r="C78" s="114">
        <v>3922</v>
      </c>
      <c r="D78" s="172">
        <v>3922</v>
      </c>
      <c r="E78" s="173">
        <v>0</v>
      </c>
      <c r="F78" s="174">
        <v>0</v>
      </c>
      <c r="G78" s="91">
        <v>3207</v>
      </c>
      <c r="H78" s="82"/>
    </row>
    <row r="79" spans="1:8" ht="24.75" customHeight="1" x14ac:dyDescent="0.35">
      <c r="A79" s="164" t="s">
        <v>394</v>
      </c>
      <c r="B79" s="169" t="s">
        <v>94</v>
      </c>
      <c r="C79" s="114">
        <v>13</v>
      </c>
      <c r="D79" s="172">
        <v>13</v>
      </c>
      <c r="E79" s="173">
        <v>0</v>
      </c>
      <c r="F79" s="174">
        <v>0</v>
      </c>
      <c r="G79" s="91">
        <v>13</v>
      </c>
      <c r="H79" s="82"/>
    </row>
    <row r="80" spans="1:8" ht="24.75" customHeight="1" x14ac:dyDescent="0.35">
      <c r="A80" s="164" t="s">
        <v>395</v>
      </c>
      <c r="B80" s="169" t="s">
        <v>96</v>
      </c>
      <c r="C80" s="114">
        <v>3154</v>
      </c>
      <c r="D80" s="172">
        <v>3154</v>
      </c>
      <c r="E80" s="173">
        <v>4</v>
      </c>
      <c r="F80" s="174">
        <v>4</v>
      </c>
      <c r="G80" s="91">
        <v>2186</v>
      </c>
      <c r="H80" s="82"/>
    </row>
    <row r="81" spans="1:8" ht="24.75" customHeight="1" x14ac:dyDescent="0.35">
      <c r="A81" s="164" t="s">
        <v>396</v>
      </c>
      <c r="B81" s="169" t="s">
        <v>98</v>
      </c>
      <c r="C81" s="114">
        <v>0</v>
      </c>
      <c r="D81" s="172">
        <v>0</v>
      </c>
      <c r="E81" s="173">
        <v>0</v>
      </c>
      <c r="F81" s="174">
        <v>0</v>
      </c>
      <c r="G81" s="91">
        <v>0</v>
      </c>
      <c r="H81" s="82"/>
    </row>
    <row r="82" spans="1:8" ht="24.75" customHeight="1" x14ac:dyDescent="0.35">
      <c r="A82" s="164" t="s">
        <v>397</v>
      </c>
      <c r="B82" s="169" t="s">
        <v>100</v>
      </c>
      <c r="C82" s="114">
        <v>0</v>
      </c>
      <c r="D82" s="172">
        <v>0</v>
      </c>
      <c r="E82" s="173">
        <v>0</v>
      </c>
      <c r="F82" s="174">
        <v>0</v>
      </c>
      <c r="G82" s="91">
        <v>0</v>
      </c>
      <c r="H82" s="82"/>
    </row>
    <row r="83" spans="1:8" ht="24.75" customHeight="1" x14ac:dyDescent="0.35">
      <c r="A83" s="164" t="s">
        <v>398</v>
      </c>
      <c r="B83" s="169" t="s">
        <v>399</v>
      </c>
      <c r="C83" s="114">
        <v>0</v>
      </c>
      <c r="D83" s="183">
        <v>0</v>
      </c>
      <c r="E83" s="184">
        <v>0</v>
      </c>
      <c r="F83" s="185">
        <v>0</v>
      </c>
      <c r="G83" s="91">
        <v>0</v>
      </c>
      <c r="H83" s="82"/>
    </row>
    <row r="84" spans="1:8" ht="24.75" customHeight="1" x14ac:dyDescent="0.35">
      <c r="A84" s="164" t="s">
        <v>400</v>
      </c>
      <c r="B84" s="169" t="s">
        <v>401</v>
      </c>
      <c r="C84" s="114">
        <v>0</v>
      </c>
      <c r="D84" s="183">
        <v>0</v>
      </c>
      <c r="E84" s="184">
        <v>0</v>
      </c>
      <c r="F84" s="185">
        <v>0</v>
      </c>
      <c r="G84" s="91">
        <v>0</v>
      </c>
      <c r="H84" s="82"/>
    </row>
    <row r="85" spans="1:8" ht="24.75" customHeight="1" x14ac:dyDescent="0.35">
      <c r="A85" s="119" t="s">
        <v>17</v>
      </c>
      <c r="B85" s="169" t="s">
        <v>14</v>
      </c>
      <c r="C85" s="120" t="s">
        <v>14</v>
      </c>
      <c r="D85" s="192" t="s">
        <v>14</v>
      </c>
      <c r="E85" s="122" t="s">
        <v>14</v>
      </c>
      <c r="F85" s="123" t="s">
        <v>14</v>
      </c>
      <c r="G85" s="91" t="s">
        <v>14</v>
      </c>
      <c r="H85" s="82"/>
    </row>
    <row r="86" spans="1:8" ht="24.75" customHeight="1" x14ac:dyDescent="0.35">
      <c r="A86" s="126" t="s">
        <v>402</v>
      </c>
      <c r="B86" s="169" t="s">
        <v>403</v>
      </c>
      <c r="C86" s="127">
        <v>0</v>
      </c>
      <c r="D86" s="190">
        <v>0</v>
      </c>
      <c r="E86" s="129">
        <v>0</v>
      </c>
      <c r="F86" s="130">
        <v>0</v>
      </c>
      <c r="G86" s="91">
        <v>0</v>
      </c>
      <c r="H86" s="82"/>
    </row>
    <row r="87" spans="1:8" ht="24.75" customHeight="1" x14ac:dyDescent="0.35">
      <c r="A87" s="126" t="s">
        <v>404</v>
      </c>
      <c r="B87" s="169" t="s">
        <v>405</v>
      </c>
      <c r="C87" s="127">
        <v>0</v>
      </c>
      <c r="D87" s="190">
        <v>0</v>
      </c>
      <c r="E87" s="129">
        <v>0</v>
      </c>
      <c r="F87" s="130">
        <v>0</v>
      </c>
      <c r="G87" s="91">
        <v>0</v>
      </c>
      <c r="H87" s="82"/>
    </row>
    <row r="88" spans="1:8" ht="24.75" customHeight="1" x14ac:dyDescent="0.35">
      <c r="A88" s="126" t="s">
        <v>406</v>
      </c>
      <c r="B88" s="169" t="s">
        <v>407</v>
      </c>
      <c r="C88" s="127">
        <v>0</v>
      </c>
      <c r="D88" s="170">
        <v>0</v>
      </c>
      <c r="E88" s="152">
        <v>0</v>
      </c>
      <c r="F88" s="153">
        <v>0</v>
      </c>
      <c r="G88" s="91">
        <v>0</v>
      </c>
      <c r="H88" s="82"/>
    </row>
    <row r="89" spans="1:8" ht="24.75" customHeight="1" x14ac:dyDescent="0.35">
      <c r="A89" s="126" t="s">
        <v>408</v>
      </c>
      <c r="B89" s="169" t="s">
        <v>409</v>
      </c>
      <c r="C89" s="127">
        <v>0</v>
      </c>
      <c r="D89" s="170">
        <v>0</v>
      </c>
      <c r="E89" s="152">
        <v>0</v>
      </c>
      <c r="F89" s="153">
        <v>0</v>
      </c>
      <c r="G89" s="91">
        <v>0</v>
      </c>
      <c r="H89" s="82"/>
    </row>
    <row r="90" spans="1:8" ht="55.5" customHeight="1" x14ac:dyDescent="0.35">
      <c r="A90" s="164" t="s">
        <v>410</v>
      </c>
      <c r="B90" s="169" t="s">
        <v>411</v>
      </c>
      <c r="C90" s="114">
        <v>0</v>
      </c>
      <c r="D90" s="165">
        <v>0</v>
      </c>
      <c r="E90" s="173">
        <v>0</v>
      </c>
      <c r="F90" s="174">
        <v>0</v>
      </c>
      <c r="G90" s="91">
        <v>0</v>
      </c>
      <c r="H90" s="82"/>
    </row>
    <row r="91" spans="1:8" ht="24.75" customHeight="1" x14ac:dyDescent="0.35">
      <c r="A91" s="164" t="s">
        <v>412</v>
      </c>
      <c r="B91" s="169" t="s">
        <v>413</v>
      </c>
      <c r="C91" s="114">
        <v>95906</v>
      </c>
      <c r="D91" s="165">
        <v>95906</v>
      </c>
      <c r="E91" s="165">
        <v>58924</v>
      </c>
      <c r="F91" s="165">
        <v>58924</v>
      </c>
      <c r="G91" s="165">
        <v>64328</v>
      </c>
      <c r="H91" s="82"/>
    </row>
    <row r="92" spans="1:8" ht="24.75" customHeight="1" x14ac:dyDescent="0.35">
      <c r="A92" s="119" t="s">
        <v>17</v>
      </c>
      <c r="B92" s="178" t="s">
        <v>14</v>
      </c>
      <c r="C92" s="120" t="s">
        <v>14</v>
      </c>
      <c r="D92" s="193" t="s">
        <v>14</v>
      </c>
      <c r="E92" s="142" t="s">
        <v>14</v>
      </c>
      <c r="F92" s="143" t="s">
        <v>14</v>
      </c>
      <c r="G92" s="91" t="s">
        <v>14</v>
      </c>
      <c r="H92" s="82"/>
    </row>
    <row r="93" spans="1:8" ht="24.75" customHeight="1" x14ac:dyDescent="0.35">
      <c r="A93" s="126" t="s">
        <v>414</v>
      </c>
      <c r="B93" s="169" t="s">
        <v>415</v>
      </c>
      <c r="C93" s="127">
        <v>50728</v>
      </c>
      <c r="D93" s="152">
        <v>50728</v>
      </c>
      <c r="E93" s="152">
        <v>39039</v>
      </c>
      <c r="F93" s="153">
        <v>39039</v>
      </c>
      <c r="G93" s="91">
        <v>35222</v>
      </c>
      <c r="H93" s="82"/>
    </row>
    <row r="94" spans="1:8" ht="24.75" customHeight="1" x14ac:dyDescent="0.35">
      <c r="A94" s="194" t="s">
        <v>416</v>
      </c>
      <c r="B94" s="195" t="s">
        <v>417</v>
      </c>
      <c r="C94" s="127">
        <v>369</v>
      </c>
      <c r="D94" s="152">
        <v>369</v>
      </c>
      <c r="E94" s="152">
        <v>292</v>
      </c>
      <c r="F94" s="153">
        <v>292</v>
      </c>
      <c r="G94" s="91">
        <v>207</v>
      </c>
      <c r="H94" s="82"/>
    </row>
    <row r="95" spans="1:8" ht="24.75" customHeight="1" x14ac:dyDescent="0.35">
      <c r="A95" s="194" t="s">
        <v>418</v>
      </c>
      <c r="B95" s="195" t="s">
        <v>419</v>
      </c>
      <c r="C95" s="127">
        <v>38277</v>
      </c>
      <c r="D95" s="196">
        <v>38277</v>
      </c>
      <c r="E95" s="152">
        <v>14582</v>
      </c>
      <c r="F95" s="153">
        <v>14582</v>
      </c>
      <c r="G95" s="91">
        <v>24505</v>
      </c>
      <c r="H95" s="82"/>
    </row>
    <row r="96" spans="1:8" ht="24.75" customHeight="1" x14ac:dyDescent="0.35">
      <c r="A96" s="194" t="s">
        <v>420</v>
      </c>
      <c r="B96" s="195" t="s">
        <v>421</v>
      </c>
      <c r="C96" s="127">
        <v>1215</v>
      </c>
      <c r="D96" s="197">
        <v>1215</v>
      </c>
      <c r="E96" s="129">
        <v>893</v>
      </c>
      <c r="F96" s="130">
        <v>893</v>
      </c>
      <c r="G96" s="91">
        <v>800</v>
      </c>
      <c r="H96" s="82"/>
    </row>
    <row r="97" spans="1:19" ht="39" customHeight="1" x14ac:dyDescent="0.35">
      <c r="A97" s="194" t="s">
        <v>422</v>
      </c>
      <c r="B97" s="195" t="s">
        <v>423</v>
      </c>
      <c r="C97" s="127">
        <v>5317</v>
      </c>
      <c r="D97" s="197">
        <v>5317</v>
      </c>
      <c r="E97" s="129">
        <v>4118</v>
      </c>
      <c r="F97" s="130">
        <v>4118</v>
      </c>
      <c r="G97" s="91">
        <v>3594</v>
      </c>
      <c r="H97" s="82"/>
    </row>
    <row r="98" spans="1:19" ht="24.75" customHeight="1" x14ac:dyDescent="0.35">
      <c r="A98" s="194" t="s">
        <v>424</v>
      </c>
      <c r="B98" s="195" t="s">
        <v>425</v>
      </c>
      <c r="C98" s="127">
        <v>0</v>
      </c>
      <c r="D98" s="130">
        <v>0</v>
      </c>
      <c r="E98" s="129">
        <v>0</v>
      </c>
      <c r="F98" s="130">
        <v>0</v>
      </c>
      <c r="G98" s="91">
        <v>0</v>
      </c>
      <c r="H98" s="82"/>
    </row>
    <row r="99" spans="1:19" ht="24.75" customHeight="1" x14ac:dyDescent="0.35">
      <c r="A99" s="198" t="s">
        <v>337</v>
      </c>
      <c r="B99" s="195" t="s">
        <v>426</v>
      </c>
      <c r="C99" s="127">
        <v>0</v>
      </c>
      <c r="D99" s="130">
        <v>0</v>
      </c>
      <c r="E99" s="129">
        <v>0</v>
      </c>
      <c r="F99" s="130">
        <v>0</v>
      </c>
      <c r="G99" s="91">
        <v>0</v>
      </c>
      <c r="H99" s="82"/>
    </row>
    <row r="100" spans="1:19" ht="24.75" customHeight="1" x14ac:dyDescent="0.35">
      <c r="A100" s="199" t="s">
        <v>427</v>
      </c>
      <c r="B100" s="200" t="s">
        <v>428</v>
      </c>
      <c r="C100" s="201">
        <v>113498</v>
      </c>
      <c r="D100" s="201">
        <v>113498</v>
      </c>
      <c r="E100" s="201">
        <v>63186</v>
      </c>
      <c r="F100" s="201">
        <v>63186</v>
      </c>
      <c r="G100" s="91">
        <v>77181</v>
      </c>
      <c r="H100" s="82"/>
    </row>
    <row r="101" spans="1:19" ht="24.75" customHeight="1" x14ac:dyDescent="0.35">
      <c r="A101" s="194" t="s">
        <v>14</v>
      </c>
      <c r="B101" s="195" t="s">
        <v>14</v>
      </c>
      <c r="C101" s="202" t="s">
        <v>14</v>
      </c>
      <c r="D101" s="203" t="s">
        <v>14</v>
      </c>
      <c r="E101" s="203" t="s">
        <v>14</v>
      </c>
      <c r="F101" s="203" t="s">
        <v>14</v>
      </c>
      <c r="G101" s="91" t="s">
        <v>14</v>
      </c>
      <c r="H101" s="82"/>
    </row>
    <row r="102" spans="1:19" ht="36.75" customHeight="1" x14ac:dyDescent="0.35">
      <c r="A102" s="199" t="s">
        <v>429</v>
      </c>
      <c r="B102" s="200" t="s">
        <v>430</v>
      </c>
      <c r="C102" s="201">
        <v>6672</v>
      </c>
      <c r="D102" s="201">
        <v>6672</v>
      </c>
      <c r="E102" s="201">
        <v>43353</v>
      </c>
      <c r="F102" s="201">
        <v>43353</v>
      </c>
      <c r="G102" s="91">
        <v>2345</v>
      </c>
      <c r="H102" s="82"/>
    </row>
    <row r="103" spans="1:19" ht="24.75" customHeight="1" x14ac:dyDescent="0.35">
      <c r="A103" s="194" t="s">
        <v>14</v>
      </c>
      <c r="B103" s="195" t="s">
        <v>14</v>
      </c>
      <c r="C103" s="202" t="s">
        <v>14</v>
      </c>
      <c r="D103" s="203" t="s">
        <v>14</v>
      </c>
      <c r="E103" s="204" t="s">
        <v>14</v>
      </c>
      <c r="F103" s="123" t="s">
        <v>14</v>
      </c>
      <c r="G103" s="91" t="s">
        <v>14</v>
      </c>
      <c r="H103" s="82"/>
    </row>
    <row r="104" spans="1:19" ht="24.75" customHeight="1" x14ac:dyDescent="0.35">
      <c r="A104" s="198" t="s">
        <v>431</v>
      </c>
      <c r="B104" s="195" t="s">
        <v>432</v>
      </c>
      <c r="C104" s="127">
        <v>9</v>
      </c>
      <c r="D104" s="205">
        <v>9</v>
      </c>
      <c r="E104" s="129">
        <v>102</v>
      </c>
      <c r="F104" s="174">
        <v>102</v>
      </c>
      <c r="G104" s="91">
        <v>0</v>
      </c>
      <c r="H104" s="82"/>
    </row>
    <row r="105" spans="1:19" ht="24.75" customHeight="1" x14ac:dyDescent="0.35">
      <c r="A105" s="194" t="s">
        <v>14</v>
      </c>
      <c r="B105" s="195" t="s">
        <v>14</v>
      </c>
      <c r="C105" s="202" t="s">
        <v>14</v>
      </c>
      <c r="D105" s="203" t="s">
        <v>14</v>
      </c>
      <c r="E105" s="204" t="s">
        <v>14</v>
      </c>
      <c r="F105" s="123" t="s">
        <v>14</v>
      </c>
      <c r="G105" s="91" t="s">
        <v>14</v>
      </c>
      <c r="H105" s="82"/>
    </row>
    <row r="106" spans="1:19" ht="33" customHeight="1" x14ac:dyDescent="0.35">
      <c r="A106" s="199" t="s">
        <v>433</v>
      </c>
      <c r="B106" s="200" t="s">
        <v>434</v>
      </c>
      <c r="C106" s="201">
        <v>6663</v>
      </c>
      <c r="D106" s="201">
        <v>6663</v>
      </c>
      <c r="E106" s="201">
        <v>43251</v>
      </c>
      <c r="F106" s="201">
        <v>43251</v>
      </c>
      <c r="G106" s="91">
        <v>2345</v>
      </c>
      <c r="H106" s="74"/>
      <c r="S106" s="92" t="s">
        <v>14</v>
      </c>
    </row>
    <row r="107" spans="1:19" ht="24.75" customHeight="1" x14ac:dyDescent="0.25">
      <c r="A107" s="198" t="s">
        <v>435</v>
      </c>
      <c r="B107" s="195" t="s">
        <v>140</v>
      </c>
      <c r="C107" s="206">
        <v>0</v>
      </c>
      <c r="D107" s="206">
        <v>0</v>
      </c>
      <c r="E107" s="207">
        <v>0</v>
      </c>
      <c r="F107" s="185">
        <v>0</v>
      </c>
      <c r="G107" s="91">
        <v>0</v>
      </c>
      <c r="H107" s="77"/>
    </row>
    <row r="108" spans="1:19" ht="24.75" customHeight="1" x14ac:dyDescent="0.35">
      <c r="A108" s="194" t="s">
        <v>14</v>
      </c>
      <c r="B108" s="195" t="s">
        <v>14</v>
      </c>
      <c r="C108" s="202" t="s">
        <v>14</v>
      </c>
      <c r="D108" s="202" t="s">
        <v>14</v>
      </c>
      <c r="E108" s="204" t="s">
        <v>14</v>
      </c>
      <c r="F108" s="123" t="s">
        <v>14</v>
      </c>
      <c r="G108" s="91" t="s">
        <v>14</v>
      </c>
      <c r="H108" s="82"/>
    </row>
    <row r="109" spans="1:19" ht="24.75" customHeight="1" x14ac:dyDescent="0.35">
      <c r="A109" s="199" t="s">
        <v>436</v>
      </c>
      <c r="B109" s="200" t="s">
        <v>142</v>
      </c>
      <c r="C109" s="201">
        <v>6663</v>
      </c>
      <c r="D109" s="201">
        <v>6663</v>
      </c>
      <c r="E109" s="201">
        <v>43251</v>
      </c>
      <c r="F109" s="201">
        <v>43251</v>
      </c>
      <c r="G109" s="91">
        <v>2345</v>
      </c>
      <c r="H109" s="82"/>
    </row>
    <row r="110" spans="1:19" ht="24.75" customHeight="1" x14ac:dyDescent="0.35">
      <c r="A110" s="208" t="s">
        <v>437</v>
      </c>
      <c r="B110" s="208"/>
      <c r="C110" s="208"/>
      <c r="D110" s="209">
        <v>0</v>
      </c>
      <c r="E110" s="91"/>
      <c r="F110" s="210"/>
      <c r="G110" s="82"/>
      <c r="H110" s="82"/>
    </row>
    <row r="111" spans="1:19" ht="18" x14ac:dyDescent="0.35">
      <c r="A111" s="82" t="s">
        <v>182</v>
      </c>
      <c r="B111" s="211"/>
      <c r="C111" s="211"/>
      <c r="D111" s="212"/>
      <c r="E111" s="82"/>
      <c r="F111" s="213"/>
      <c r="G111" s="91"/>
      <c r="H111" s="82"/>
    </row>
    <row r="112" spans="1:19" ht="18" x14ac:dyDescent="0.35">
      <c r="A112" s="227"/>
      <c r="B112" s="227"/>
      <c r="C112" s="227"/>
      <c r="D112" s="227"/>
      <c r="E112" s="227"/>
      <c r="F112" s="227"/>
      <c r="G112" s="91"/>
      <c r="H112" s="82"/>
    </row>
    <row r="113" spans="1:9" ht="18" x14ac:dyDescent="0.35">
      <c r="A113" s="82"/>
      <c r="B113" s="82"/>
      <c r="C113" s="82"/>
      <c r="D113" s="82"/>
      <c r="E113" s="82"/>
      <c r="F113" s="82"/>
      <c r="G113" s="91"/>
      <c r="H113" s="86"/>
    </row>
    <row r="114" spans="1:9" ht="18" x14ac:dyDescent="0.35">
      <c r="A114" s="228"/>
      <c r="B114" s="229"/>
      <c r="C114" s="229"/>
      <c r="D114" s="229"/>
      <c r="E114" s="214"/>
      <c r="F114" s="82"/>
      <c r="G114" s="91"/>
      <c r="H114" s="86"/>
    </row>
    <row r="115" spans="1:9" ht="18" x14ac:dyDescent="0.35">
      <c r="A115" s="70" t="s">
        <v>183</v>
      </c>
      <c r="B115" s="71" t="s">
        <v>3</v>
      </c>
      <c r="C115" s="72"/>
      <c r="D115" s="73"/>
      <c r="E115" s="73"/>
      <c r="F115" s="1"/>
      <c r="G115" s="74"/>
      <c r="H115" s="86"/>
    </row>
    <row r="116" spans="1:9" ht="18" x14ac:dyDescent="0.35">
      <c r="A116" s="70" t="s">
        <v>184</v>
      </c>
      <c r="B116" s="71" t="s">
        <v>438</v>
      </c>
      <c r="C116" s="72"/>
      <c r="D116" s="73"/>
      <c r="E116" s="73"/>
      <c r="F116" s="1"/>
      <c r="G116" s="74"/>
      <c r="H116" s="86"/>
    </row>
    <row r="117" spans="1:9" ht="18" x14ac:dyDescent="0.35">
      <c r="A117" s="70" t="s">
        <v>186</v>
      </c>
      <c r="B117" s="71" t="s">
        <v>439</v>
      </c>
      <c r="C117" s="72"/>
      <c r="D117" s="73"/>
      <c r="E117" s="73"/>
      <c r="F117" s="1"/>
      <c r="G117" s="74"/>
      <c r="H117" s="82"/>
    </row>
    <row r="118" spans="1:9" ht="18" x14ac:dyDescent="0.35">
      <c r="A118" s="70" t="s">
        <v>188</v>
      </c>
      <c r="B118" s="75" t="s">
        <v>189</v>
      </c>
      <c r="C118" s="72"/>
      <c r="D118" s="73"/>
      <c r="E118" s="73"/>
      <c r="F118" s="1"/>
      <c r="G118" s="74"/>
      <c r="H118" s="82"/>
    </row>
    <row r="119" spans="1:9" ht="18" x14ac:dyDescent="0.35">
      <c r="A119" s="76"/>
      <c r="B119" s="77"/>
      <c r="C119" s="77"/>
      <c r="D119" s="77"/>
      <c r="E119" s="77"/>
      <c r="F119" s="77"/>
      <c r="G119" s="77"/>
      <c r="H119" s="82"/>
    </row>
    <row r="120" spans="1:9" ht="18" x14ac:dyDescent="0.35">
      <c r="A120" s="70" t="s">
        <v>190</v>
      </c>
      <c r="B120" s="70" t="s">
        <v>191</v>
      </c>
      <c r="C120" s="70"/>
      <c r="D120" s="79"/>
      <c r="E120" s="79"/>
      <c r="F120" s="80"/>
      <c r="G120" s="70"/>
      <c r="H120" s="82"/>
      <c r="I120" s="215"/>
    </row>
    <row r="121" spans="1:9" ht="18" x14ac:dyDescent="0.35">
      <c r="A121" s="80"/>
      <c r="B121" s="80"/>
      <c r="C121" s="80"/>
      <c r="D121" s="80"/>
      <c r="E121" s="80"/>
      <c r="F121" s="80"/>
      <c r="G121" s="82"/>
      <c r="H121" s="82"/>
      <c r="I121" s="215"/>
    </row>
    <row r="122" spans="1:9" ht="18" x14ac:dyDescent="0.35">
      <c r="A122" s="70" t="s">
        <v>192</v>
      </c>
      <c r="B122" s="70" t="s">
        <v>191</v>
      </c>
      <c r="C122" s="80"/>
      <c r="D122" s="79"/>
      <c r="E122" s="79"/>
      <c r="F122" s="83" t="s">
        <v>440</v>
      </c>
      <c r="G122" s="82"/>
      <c r="H122" s="82"/>
      <c r="I122" s="215"/>
    </row>
    <row r="123" spans="1:9" ht="18" x14ac:dyDescent="0.35">
      <c r="A123" s="84"/>
      <c r="B123" s="70"/>
      <c r="C123" s="70"/>
      <c r="D123" s="80"/>
      <c r="E123" s="80"/>
      <c r="F123" s="70"/>
      <c r="G123" s="82"/>
      <c r="H123" s="82"/>
    </row>
    <row r="124" spans="1:9" ht="18" x14ac:dyDescent="0.35">
      <c r="A124" s="70" t="s">
        <v>194</v>
      </c>
      <c r="B124" s="83" t="s">
        <v>441</v>
      </c>
      <c r="C124" s="80"/>
      <c r="D124" s="79"/>
      <c r="E124" s="79"/>
      <c r="F124" s="83" t="s">
        <v>442</v>
      </c>
      <c r="G124" s="82"/>
      <c r="H124" s="82"/>
    </row>
    <row r="125" spans="1:9" ht="18" x14ac:dyDescent="0.35">
      <c r="A125" s="86"/>
      <c r="B125" s="86"/>
      <c r="C125" s="86"/>
      <c r="D125" s="86"/>
      <c r="E125" s="86"/>
      <c r="F125" s="86"/>
      <c r="G125" s="86"/>
      <c r="H125" s="82"/>
    </row>
    <row r="126" spans="1:9" ht="18" x14ac:dyDescent="0.35">
      <c r="A126" s="87" t="s">
        <v>196</v>
      </c>
      <c r="B126" s="216">
        <v>45387</v>
      </c>
      <c r="C126" s="89" t="s">
        <v>197</v>
      </c>
      <c r="D126" s="86"/>
      <c r="E126" s="86"/>
      <c r="F126" s="86"/>
      <c r="G126" s="86"/>
      <c r="H126" s="82"/>
    </row>
    <row r="127" spans="1:9" ht="24.75" customHeight="1" x14ac:dyDescent="0.25">
      <c r="A127" s="217"/>
      <c r="B127" s="217"/>
      <c r="C127" s="215"/>
      <c r="D127" s="215"/>
      <c r="E127" s="215"/>
      <c r="F127" s="215"/>
      <c r="G127" s="215"/>
    </row>
    <row r="128" spans="1:9" ht="24.75" customHeight="1" x14ac:dyDescent="0.25">
      <c r="B128" s="217"/>
      <c r="C128" s="215"/>
      <c r="D128" s="215"/>
      <c r="E128" s="215"/>
      <c r="F128" s="215"/>
      <c r="G128" s="215"/>
    </row>
  </sheetData>
  <mergeCells count="8">
    <mergeCell ref="D1:F1"/>
    <mergeCell ref="A2:F2"/>
    <mergeCell ref="A3:F3"/>
    <mergeCell ref="N4:N5"/>
    <mergeCell ref="P4:P5"/>
    <mergeCell ref="Q4:Q5"/>
    <mergeCell ref="A112:F112"/>
    <mergeCell ref="A114:D114"/>
  </mergeCells>
  <hyperlinks>
    <hyperlink ref="B118" r:id="rId1" xr:uid="{383891B0-06DA-4795-B72E-704607A7D300}"/>
  </hyperlinks>
  <pageMargins left="0.70866141732283472" right="0.70866141732283472" top="0.39370078740157483" bottom="0.39370078740157483" header="0" footer="0"/>
  <pageSetup scale="59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UDC</vt:lpstr>
      <vt:lpstr>ОПУ UDC</vt:lpstr>
      <vt:lpstr>'Баланс UDC'!Область_печати</vt:lpstr>
      <vt:lpstr>'ОПУ UDC'!Область_печати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2024-04-05T05:38:15Z</dcterms:created>
  <dcterms:modified xsi:type="dcterms:W3CDTF">2024-04-05T06:19:46Z</dcterms:modified>
</cp:coreProperties>
</file>